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centerrec.sharepoint.com/sites/DataProducts/Shared Documents/COLI/Current Products/Quarterly Index/2023/Annual Average/"/>
    </mc:Choice>
  </mc:AlternateContent>
  <xr:revisionPtr revIDLastSave="1" documentId="8_{B32544A6-44B0-45E9-A499-C01B449898A8}" xr6:coauthVersionLast="47" xr6:coauthVersionMax="47" xr10:uidLastSave="{23211F4D-C5FE-4D66-BB01-B32595A9B0FA}"/>
  <bookViews>
    <workbookView xWindow="-120" yWindow="-120" windowWidth="29040" windowHeight="15720" tabRatio="831" xr2:uid="{00000000-000D-0000-FFFF-FFFF00000000}"/>
  </bookViews>
  <sheets>
    <sheet name="Cover" sheetId="18" r:id="rId1"/>
    <sheet name="AnnualAverageMethod" sheetId="24" r:id="rId2"/>
    <sheet name="ItemsWeights" sheetId="4" r:id="rId3"/>
    <sheet name="Calculator" sheetId="20" r:id="rId4"/>
    <sheet name="Section 1 Index" sheetId="21" r:id="rId5"/>
    <sheet name="Section 1 Average Price" sheetId="13" r:id="rId6"/>
    <sheet name="Section 2 Index" sheetId="14" r:id="rId7"/>
    <sheet name="Section 2 Average Price" sheetId="15" r:id="rId8"/>
  </sheets>
  <definedNames>
    <definedName name="_xlnm._FilterDatabase" localSheetId="5" hidden="1">'Section 1 Average Price'!$AE$1:$AK$290</definedName>
    <definedName name="_xlnm._FilterDatabase" localSheetId="7" hidden="1">'Section 2 Average Price'!$AE$1:$AE$316</definedName>
    <definedName name="Cities">'Section 2 Index'!$D$6:$D$291</definedName>
    <definedName name="_xlnm.Print_Area" localSheetId="2">ItemsWeights!$A$1:$H$40</definedName>
    <definedName name="_xlnm.Print_Area" localSheetId="6">'Section 2 Index'!$A$1:$K$270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8" i="20" l="1"/>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A29" i="20"/>
  <c r="A28" i="20"/>
  <c r="A27" i="20"/>
  <c r="A26" i="20"/>
  <c r="A25" i="20"/>
  <c r="A24" i="20"/>
  <c r="B3" i="20"/>
  <c r="B33" i="20" s="1"/>
  <c r="B4" i="20"/>
  <c r="C45" i="20" s="1"/>
  <c r="C82" i="20" l="1"/>
  <c r="B39" i="20"/>
  <c r="B49" i="20"/>
  <c r="C35" i="20"/>
  <c r="C26" i="20"/>
  <c r="C71" i="20"/>
  <c r="C65" i="20"/>
  <c r="C88" i="20"/>
  <c r="C36" i="20"/>
  <c r="C23" i="20"/>
  <c r="B60" i="20"/>
  <c r="C79" i="20"/>
  <c r="C47" i="20"/>
  <c r="C81" i="20"/>
  <c r="C52" i="20"/>
  <c r="B44" i="20"/>
  <c r="C53" i="20"/>
  <c r="C66" i="20"/>
  <c r="C22" i="20"/>
  <c r="C80" i="20"/>
  <c r="B29" i="20"/>
  <c r="C51" i="20"/>
  <c r="C60" i="20"/>
  <c r="C29" i="20"/>
  <c r="C87" i="20"/>
  <c r="B51" i="20"/>
  <c r="B52" i="20"/>
  <c r="B74" i="20"/>
  <c r="C68" i="20"/>
  <c r="B43" i="20"/>
  <c r="C33" i="20"/>
  <c r="B28" i="20"/>
  <c r="C39" i="20"/>
  <c r="C63" i="20"/>
  <c r="B41" i="20"/>
  <c r="B84" i="20"/>
  <c r="C37" i="20"/>
  <c r="B62" i="20"/>
  <c r="C84" i="20"/>
  <c r="C54" i="20"/>
  <c r="C24" i="20"/>
  <c r="C42" i="20"/>
  <c r="C72" i="20"/>
  <c r="C86" i="20"/>
  <c r="C34" i="20"/>
  <c r="C59" i="20"/>
  <c r="B88" i="20"/>
  <c r="B45" i="20"/>
  <c r="B48" i="20"/>
  <c r="B69" i="20"/>
  <c r="C69" i="20"/>
  <c r="C44" i="20"/>
  <c r="C76" i="20"/>
  <c r="C61" i="20"/>
  <c r="C40" i="20"/>
  <c r="C70" i="20"/>
  <c r="B56" i="20"/>
  <c r="B35" i="20"/>
  <c r="C28" i="20"/>
  <c r="C19" i="20" s="1"/>
  <c r="B86" i="20"/>
  <c r="C58" i="20"/>
  <c r="B59" i="20"/>
  <c r="B85" i="20"/>
  <c r="C75" i="20"/>
  <c r="B55" i="20"/>
  <c r="B79" i="20"/>
  <c r="B76" i="20"/>
  <c r="B77" i="20"/>
  <c r="C48" i="20"/>
  <c r="B46" i="20"/>
  <c r="B40" i="20"/>
  <c r="C27" i="20"/>
  <c r="C49" i="20"/>
  <c r="B24" i="20"/>
  <c r="C46" i="20"/>
  <c r="C32" i="20"/>
  <c r="C85" i="20"/>
  <c r="C74" i="20"/>
  <c r="A14" i="20"/>
  <c r="B87" i="20"/>
  <c r="B63" i="20"/>
  <c r="B68" i="20"/>
  <c r="C41" i="20"/>
  <c r="B78" i="20"/>
  <c r="B53" i="20"/>
  <c r="B26" i="20"/>
  <c r="C17" i="20" s="1"/>
  <c r="B71" i="20"/>
  <c r="C55" i="20"/>
  <c r="B37" i="20"/>
  <c r="B58" i="20"/>
  <c r="C57" i="20"/>
  <c r="C77" i="20"/>
  <c r="C38" i="20"/>
  <c r="B67" i="20"/>
  <c r="B57" i="20"/>
  <c r="B54" i="20"/>
  <c r="B42" i="20"/>
  <c r="C64" i="20"/>
  <c r="B34" i="20"/>
  <c r="B23" i="20"/>
  <c r="C67" i="20"/>
  <c r="B25" i="20"/>
  <c r="B50" i="20"/>
  <c r="B70" i="20"/>
  <c r="B64" i="20"/>
  <c r="B38" i="20"/>
  <c r="C50" i="20"/>
  <c r="C73" i="20"/>
  <c r="C43" i="20"/>
  <c r="B36" i="20"/>
  <c r="C56" i="20"/>
  <c r="C83" i="20"/>
  <c r="C62" i="20"/>
  <c r="B75" i="20"/>
  <c r="B80" i="20"/>
  <c r="B32" i="20"/>
  <c r="C25" i="20"/>
  <c r="C78" i="20"/>
  <c r="B27" i="20"/>
  <c r="B47" i="20"/>
  <c r="B66" i="20"/>
  <c r="B82" i="20"/>
  <c r="B65" i="20"/>
  <c r="B22" i="20"/>
  <c r="B72" i="20"/>
  <c r="B81" i="20"/>
  <c r="B61" i="20"/>
  <c r="B83" i="20"/>
  <c r="B73" i="20"/>
  <c r="C15" i="20" l="1"/>
  <c r="A11" i="20"/>
  <c r="C16" i="20"/>
  <c r="C18" i="20"/>
</calcChain>
</file>

<file path=xl/sharedStrings.xml><?xml version="1.0" encoding="utf-8"?>
<sst xmlns="http://schemas.openxmlformats.org/spreadsheetml/2006/main" count="4555" uniqueCount="911">
  <si>
    <t>.</t>
  </si>
  <si>
    <r>
      <t>ABOUT THE INDEX:</t>
    </r>
    <r>
      <rPr>
        <sz val="10"/>
        <rFont val="Arial"/>
        <family val="2"/>
      </rPr>
      <t xml:space="preserve"> C2ER produces the </t>
    </r>
    <r>
      <rPr>
        <i/>
        <sz val="10"/>
        <rFont val="Arial"/>
        <family val="2"/>
      </rPr>
      <t>Cost of Living Index</t>
    </r>
    <r>
      <rPr>
        <sz val="10"/>
        <rFont val="Arial"/>
        <family val="2"/>
      </rPr>
      <t xml:space="preserve"> to provide a useful and reasonably accurate measure of living cost differences among urban areas. Items on which the Index is based have been carefully chosen to reflect the different categories of consumer expenditures. Weights assigned to relative costs are based on government survey data on expenditure patterns for professional and executive households. All items are priced in each place at a specified time and according to standardized specifications.</t>
    </r>
  </si>
  <si>
    <r>
      <t xml:space="preserve">INTERPRETING THE INDEX: </t>
    </r>
    <r>
      <rPr>
        <sz val="10"/>
        <rFont val="Arial"/>
        <family val="2"/>
      </rPr>
      <t xml:space="preserve">The </t>
    </r>
    <r>
      <rPr>
        <i/>
        <sz val="10"/>
        <rFont val="Arial"/>
        <family val="2"/>
      </rPr>
      <t>Cost of Living Index</t>
    </r>
    <r>
      <rPr>
        <sz val="10"/>
        <rFont val="Arial"/>
        <family val="2"/>
      </rPr>
      <t xml:space="preserve"> measures relative price levels for consumer goods and services in participating areas. The average for all participating places, both metropolitan and nonmetropolitan, equals 100, and each participant’s index is read as a percentage of the average for all places.</t>
    </r>
  </si>
  <si>
    <r>
      <t xml:space="preserve">The </t>
    </r>
    <r>
      <rPr>
        <b/>
        <i/>
        <sz val="10"/>
        <rFont val="Arial"/>
        <family val="2"/>
      </rPr>
      <t>Index</t>
    </r>
    <r>
      <rPr>
        <b/>
        <sz val="10"/>
        <rFont val="Arial"/>
        <family val="2"/>
      </rPr>
      <t xml:space="preserve"> does not measure inflation</t>
    </r>
    <r>
      <rPr>
        <sz val="10"/>
        <rFont val="Arial"/>
        <family val="2"/>
      </rPr>
      <t xml:space="preserve"> (price change over time). Because each quarterly report is a separate comparison of prices at a single point in time, and because both the number and the mix of participants changes from one quarter to the next, </t>
    </r>
    <r>
      <rPr>
        <b/>
        <sz val="10"/>
        <rFont val="Arial"/>
        <family val="2"/>
      </rPr>
      <t>Index data from different quarters cannot be compared</t>
    </r>
    <r>
      <rPr>
        <sz val="10"/>
        <rFont val="Arial"/>
        <family val="2"/>
      </rPr>
      <t xml:space="preserve">. For inflation data, contact the US Bureau of Labor Statistics (BLS) at </t>
    </r>
    <r>
      <rPr>
        <u/>
        <sz val="10"/>
        <rFont val="Arial"/>
        <family val="2"/>
      </rPr>
      <t>www.bls.gov</t>
    </r>
    <r>
      <rPr>
        <sz val="10"/>
        <rFont val="Arial"/>
        <family val="2"/>
      </rPr>
      <t>.</t>
    </r>
  </si>
  <si>
    <t>Because the number of items priced is limited, it is not valid to treat percentage differences between areas as exact measures. Since judgment sampling is used in this survey, no confidence interval can be determined. Small differences, however, should not be construed as significant—or even as indicating correctly which area is the more expensive.</t>
  </si>
  <si>
    <r>
      <t xml:space="preserve">PARTICIPATING AREAS: </t>
    </r>
    <r>
      <rPr>
        <sz val="10"/>
        <rFont val="Arial"/>
        <family val="2"/>
      </rPr>
      <t>Areas included in this survey are those where chambers of commerce or similar organizations have volunteered to participate. The number of respondents varies from quarter to quarter, and C2ER makes a continuing effort to expand coverage of metropolitan areas. Any metropolitan area not represented in this report is absent because local organizations have opted not to collect data.</t>
    </r>
    <r>
      <rPr>
        <b/>
        <sz val="10"/>
        <rFont val="Arial"/>
        <family val="2"/>
      </rPr>
      <t xml:space="preserve"> </t>
    </r>
    <r>
      <rPr>
        <b/>
        <i/>
        <sz val="10"/>
        <rFont val="Arial"/>
        <family val="2"/>
      </rPr>
      <t>C2ER has no data for areas that do not appear in this report.</t>
    </r>
  </si>
  <si>
    <r>
      <t>PRICE REPORTING:</t>
    </r>
    <r>
      <rPr>
        <sz val="10"/>
        <rFont val="Arial"/>
        <family val="2"/>
      </rPr>
      <t xml:space="preserve"> C2ER stringently reviews all prices reported, and attempts to eliminate errors and noncompliance with specifications. All price data are obtained from sources deemed reliable, but no representation is made as to the complete accuracy thereof. They are published subject to errors, omissions, changes, and withdrawals without notice.</t>
    </r>
  </si>
  <si>
    <r>
      <t>SPECIFICATIONS:</t>
    </r>
    <r>
      <rPr>
        <sz val="10"/>
        <rFont val="Arial"/>
        <family val="2"/>
      </rPr>
      <t xml:space="preserve"> Abbreviated specifications for all items are presented only as a guide to users of this report; far more detailed specifications are contained in the manual that governs pricing, which may be found at </t>
    </r>
    <r>
      <rPr>
        <u/>
        <sz val="10"/>
        <rFont val="Arial"/>
        <family val="2"/>
      </rPr>
      <t>www.c2er.org</t>
    </r>
  </si>
  <si>
    <r>
      <t xml:space="preserve">EXCLUSION OF TAXES: </t>
    </r>
    <r>
      <rPr>
        <sz val="10"/>
        <rFont val="Arial"/>
        <family val="2"/>
      </rPr>
      <t>C2ER is fully cognizant that state and local taxes are an integral part of the cost of living, and that tax burdens vary widely not only among states and metropolitan areas, but even within metropolitan areas. Due to the multiplicity of state and local taxes, taxing jurisdictions, and assessment procedures, it is not feasible to calculate local tax burdens reliably. C2ER has opted to produce an index that adequately measures differences in goods and services costs, rather than to produce an inaccurate measure that attempts to incorporate taxes levied on real and intangible property, retail purchases, and income.</t>
    </r>
  </si>
  <si>
    <r>
      <t>TWO SECTIONS OF QUARTERLY DATA:</t>
    </r>
    <r>
      <rPr>
        <sz val="10"/>
        <rFont val="Arial"/>
        <family val="2"/>
      </rPr>
      <t xml:space="preserve"> The</t>
    </r>
    <r>
      <rPr>
        <i/>
        <sz val="10"/>
        <rFont val="Arial"/>
        <family val="2"/>
      </rPr>
      <t xml:space="preserve"> Cost of Living Index </t>
    </r>
    <r>
      <rPr>
        <sz val="10"/>
        <rFont val="Arial"/>
        <family val="2"/>
      </rPr>
      <t>presents data in two sections:</t>
    </r>
  </si>
  <si>
    <r>
      <t>URBAN AREA INDEX DATA:</t>
    </r>
    <r>
      <rPr>
        <b/>
        <sz val="10"/>
        <rFont val="Arial"/>
        <family val="2"/>
      </rPr>
      <t xml:space="preserve"> </t>
    </r>
    <r>
      <rPr>
        <sz val="10"/>
        <rFont val="Arial"/>
        <family val="2"/>
      </rPr>
      <t>This section shows each participating area's Composite Index and six component indexes—Grocery Items, Housing, Utilities, Transportation, Health Care, and Miscellaneous Goods and Services. Places are listed by state. Within each state, places appear alphabetically within metropolitan area, metropolitan division or micropolitan area in the U.S.  C2ER has adopted the new 2013 metro and micro area definitions announced by the US Office of Management and Budget (OMB).</t>
    </r>
  </si>
  <si>
    <t xml:space="preserve">Data users who opt to use suburban places as surrogates for central cities should be aware that living cost differences can exist within large metropolitan areas.  This caution is particularly important where there are substantial differences in housing costs and/or utility rates.  </t>
  </si>
  <si>
    <r>
      <t xml:space="preserve">AVERAGE PRICES: </t>
    </r>
    <r>
      <rPr>
        <sz val="10"/>
        <rFont val="Arial"/>
        <family val="2"/>
      </rPr>
      <t>The average price reported for each item in the survey is shown for each participating place. Places are listed alphabetically within state, without respect to metropolitan or micropolitan status. After the final state listing, this section presents the median, average, standard deviation, and range for each item.</t>
    </r>
  </si>
  <si>
    <r>
      <t xml:space="preserve">DATA REQUESTS: </t>
    </r>
    <r>
      <rPr>
        <sz val="10"/>
        <rFont val="Arial"/>
        <family val="2"/>
      </rPr>
      <t>Please use our website or direct requests for data to your local chamber of commerce or public library.</t>
    </r>
  </si>
  <si>
    <r>
      <t>OTHER QUESTIONS:</t>
    </r>
    <r>
      <rPr>
        <sz val="10"/>
        <rFont val="Arial"/>
        <family val="2"/>
      </rPr>
      <t xml:space="preserve"> Please direct all questions except data requests to C2ER at the mailing address shown on the previous page, voice 703-522-4980, fax 480-393-5098, or www.c2er.org (“Contact Us”).</t>
    </r>
  </si>
  <si>
    <r>
      <t xml:space="preserve">SUBSCRIPTIONS: </t>
    </r>
    <r>
      <rPr>
        <sz val="10"/>
        <rFont val="Arial"/>
        <family val="2"/>
      </rPr>
      <t>This quarterly report is available by subscription for US$350 per year. Subscriptions begin with the current issue unless the subscriber specifies otherwise. Single copies of current or back reports may be purchased for $82.50 each. Electronic subscriptions are available for $275 for four quarters. Combined print/electronic subscriptions are available for $325 per year. Order forms are available from the C2ER Subscription Office (voice 703-522-4980, fax 480-393-5098, or www.c2er.org). Please call or e-mail info@c2er.org about international orders.</t>
    </r>
  </si>
  <si>
    <t>Fax and Internet orders may be placed with VISA, MasterCard, or American Express account number; mail orders may use any of those options plus check (payable to “C2ER”) or government purchase order in U.S. currency.</t>
  </si>
  <si>
    <t>If you have questions about your subscription, contact the C2ER Subscription Office (703-522-4980).</t>
  </si>
  <si>
    <r>
      <t>COPYRIGHT POLICY:</t>
    </r>
    <r>
      <rPr>
        <sz val="10"/>
        <rFont val="Arial"/>
        <family val="2"/>
      </rPr>
      <t xml:space="preserve"> Each issue of the </t>
    </r>
    <r>
      <rPr>
        <i/>
        <sz val="10"/>
        <rFont val="Arial"/>
        <family val="2"/>
      </rPr>
      <t>Cost of Living Index</t>
    </r>
    <r>
      <rPr>
        <sz val="10"/>
        <rFont val="Arial"/>
        <family val="2"/>
      </rPr>
      <t xml:space="preserve"> is copyrighted. Printing, transferring into computer-readable format, or otherwise reproducing an entire Index report or any part thereof </t>
    </r>
    <r>
      <rPr>
        <b/>
        <sz val="10"/>
        <rFont val="Arial"/>
        <family val="2"/>
      </rPr>
      <t>for sale</t>
    </r>
    <r>
      <rPr>
        <sz val="10"/>
        <rFont val="Arial"/>
        <family val="2"/>
      </rPr>
      <t xml:space="preserve"> is expressly prohibited unless written permission is obtained from C2ER. News media, however, are permitted to use </t>
    </r>
    <r>
      <rPr>
        <i/>
        <sz val="10"/>
        <rFont val="Arial"/>
        <family val="2"/>
      </rPr>
      <t>Index</t>
    </r>
    <r>
      <rPr>
        <sz val="10"/>
        <rFont val="Arial"/>
        <family val="2"/>
      </rPr>
      <t xml:space="preserve"> data in editorial form in both paper copy and on the Internet, and are permitted to reproduce tables in part to illustrate text, provided appropriate credit is given to C2ER.  </t>
    </r>
  </si>
  <si>
    <t xml:space="preserve">They are granted no other reproduction rights. </t>
  </si>
  <si>
    <r>
      <t xml:space="preserve">Participants may post on their Internet sites index data (but not average prices) for their area, for any areas over 2 million population, and for no more than five other areas. Other Internet posting of any </t>
    </r>
    <r>
      <rPr>
        <i/>
        <sz val="10"/>
        <rFont val="Arial"/>
        <family val="2"/>
      </rPr>
      <t>Cost of Living Index</t>
    </r>
    <r>
      <rPr>
        <sz val="10"/>
        <rFont val="Arial"/>
        <family val="2"/>
      </rPr>
      <t xml:space="preserve"> data without written permission from C2ER is prohibited.</t>
    </r>
  </si>
  <si>
    <t>Any questions about copyright policy or reproduction rights should be addressed to the C2ER Subscription Office.</t>
  </si>
  <si>
    <r>
      <t xml:space="preserve">C2ER: </t>
    </r>
    <r>
      <rPr>
        <sz val="10"/>
        <rFont val="Arial"/>
        <family val="2"/>
      </rPr>
      <t>C2ER, founded in 1961 as the American Chamber of Commerce Researchers Association (ACCRA), is a nonprofit professional organization comprising research staff of chambers of commerce, economic development organizations and agencies, and related organizations throughout the United States. In its dedication to improving business information through research, C2ER developed the</t>
    </r>
    <r>
      <rPr>
        <i/>
        <sz val="10"/>
        <rFont val="Arial"/>
        <family val="2"/>
      </rPr>
      <t xml:space="preserve"> Cost of Living Index</t>
    </r>
    <r>
      <rPr>
        <sz val="10"/>
        <rFont val="Arial"/>
        <family val="2"/>
      </rPr>
      <t xml:space="preserve"> to meet the need for a measure of living cost differentials among urban areas. Originally titled </t>
    </r>
    <r>
      <rPr>
        <i/>
        <sz val="10"/>
        <rFont val="Arial"/>
        <family val="2"/>
      </rPr>
      <t>Inter-City Cost of Living Indicators Project</t>
    </r>
    <r>
      <rPr>
        <sz val="10"/>
        <rFont val="Arial"/>
        <family val="2"/>
      </rPr>
      <t>, the</t>
    </r>
    <r>
      <rPr>
        <i/>
        <sz val="10"/>
        <rFont val="Arial"/>
        <family val="2"/>
      </rPr>
      <t xml:space="preserve"> Cost of Living Index</t>
    </r>
    <r>
      <rPr>
        <sz val="10"/>
        <rFont val="Arial"/>
        <family val="2"/>
      </rPr>
      <t xml:space="preserve"> has been published quarterly since 1968.  The</t>
    </r>
    <r>
      <rPr>
        <i/>
        <sz val="10"/>
        <rFont val="Arial"/>
        <family val="2"/>
      </rPr>
      <t xml:space="preserve"> Cost of Living Index</t>
    </r>
    <r>
      <rPr>
        <sz val="10"/>
        <rFont val="Arial"/>
        <family val="2"/>
      </rPr>
      <t xml:space="preserve"> is based on nearly 100,000 data points gathered primarily by C2ER members located in 400 cities.  For more information about participating in this project or joining C2ER, please visit </t>
    </r>
    <r>
      <rPr>
        <u/>
        <sz val="10"/>
        <rFont val="Arial"/>
        <family val="2"/>
      </rPr>
      <t>www.c2er.org</t>
    </r>
    <r>
      <rPr>
        <sz val="10"/>
        <rFont val="Arial"/>
        <family val="2"/>
      </rPr>
      <t xml:space="preserve"> or call 703-522-4980.</t>
    </r>
  </si>
  <si>
    <t>HOW TO USE THE COST OF LIVING INDEX</t>
  </si>
  <si>
    <t>Assume that City A has a composite index of 98.3 and City B has a composite index of 128.5. If you live in City A and are contemplating a job offer in City B, how much of an increase in your after-taxes income is needed to maintain your present lifestyle?</t>
  </si>
  <si>
    <t>100*[(City B – City A)/City A] = 100*[(128.5-98.3)/98.3] = 100*(.3072) = 30.72%, or about a 31% increase</t>
  </si>
  <si>
    <t>Conversely, if you are considering a move from City B to City A, how much of a cut in after-taxes income can you sustain without reducing your present lifestyle?</t>
  </si>
  <si>
    <t>100*[(City A – City B)/City b] = 100*[(98.3 – 128.5)/128.5] = 100*(-.2350) = -23.5%, or about a 24% reduction</t>
  </si>
  <si>
    <t>Items - Weights</t>
  </si>
  <si>
    <t>Column Number:</t>
  </si>
  <si>
    <t>Item Name:</t>
  </si>
  <si>
    <t>Weight:</t>
  </si>
  <si>
    <t>STEAK</t>
  </si>
  <si>
    <t>PART ELECT</t>
  </si>
  <si>
    <t>……..</t>
  </si>
  <si>
    <t>GRND BEEF</t>
  </si>
  <si>
    <t>OTHER ENERGY</t>
  </si>
  <si>
    <t>SAUSAGE</t>
  </si>
  <si>
    <t>29+30</t>
  </si>
  <si>
    <t>TOTAL ENERGY</t>
  </si>
  <si>
    <t>FRYCHICK</t>
  </si>
  <si>
    <t>PHONE</t>
  </si>
  <si>
    <t>TUNA</t>
  </si>
  <si>
    <t>TIREBAL</t>
  </si>
  <si>
    <t>HGAL MILK</t>
  </si>
  <si>
    <t>GASOLINE</t>
  </si>
  <si>
    <t>DOZEN EGGS</t>
  </si>
  <si>
    <t>OPTOMETRIST</t>
  </si>
  <si>
    <t>MARGARINE</t>
  </si>
  <si>
    <t>DOCTOR</t>
  </si>
  <si>
    <t>PARMESAN</t>
  </si>
  <si>
    <t>DENTIST</t>
  </si>
  <si>
    <t>POTATOES</t>
  </si>
  <si>
    <t>IBUPROFEN</t>
  </si>
  <si>
    <t>BANANAS</t>
  </si>
  <si>
    <t>PRESCRIPTION DRUG</t>
  </si>
  <si>
    <t>LETTUCE</t>
  </si>
  <si>
    <t>HMBGR SAND</t>
  </si>
  <si>
    <t>BREAD</t>
  </si>
  <si>
    <t>PIZZA</t>
  </si>
  <si>
    <t>ORANG JUICE</t>
  </si>
  <si>
    <t>2-PC CHICK</t>
  </si>
  <si>
    <t>COFFEE</t>
  </si>
  <si>
    <t>HAIR CUT</t>
  </si>
  <si>
    <t>SUGAR</t>
  </si>
  <si>
    <t>BEAUT SALON</t>
  </si>
  <si>
    <t>CEREAL</t>
  </si>
  <si>
    <t>TOOTH PASTE</t>
  </si>
  <si>
    <t>SWEET PEAS</t>
  </si>
  <si>
    <t>SHAMPOO</t>
  </si>
  <si>
    <t>PEACH ES</t>
  </si>
  <si>
    <t>DRY CLEAN</t>
  </si>
  <si>
    <t>KLNX</t>
  </si>
  <si>
    <t>MEN'S SHIRT</t>
  </si>
  <si>
    <t>CASCADE</t>
  </si>
  <si>
    <t>BOY'S JEANS</t>
  </si>
  <si>
    <t>COOKING OIL</t>
  </si>
  <si>
    <t>WOMEN'S SLACKS</t>
  </si>
  <si>
    <t>FROZN MEAL</t>
  </si>
  <si>
    <t>WASHR REPR</t>
  </si>
  <si>
    <t>FROZN CORN</t>
  </si>
  <si>
    <t>NEWS PAPER</t>
  </si>
  <si>
    <t>POTATO CHIPS</t>
  </si>
  <si>
    <t>MOVIE</t>
  </si>
  <si>
    <t>COKE</t>
  </si>
  <si>
    <t>BOWLING</t>
  </si>
  <si>
    <t>APT RENT</t>
  </si>
  <si>
    <t>TENNS BALLS</t>
  </si>
  <si>
    <t>28A</t>
  </si>
  <si>
    <t>HOME PRICE</t>
  </si>
  <si>
    <t>VET SERVICES</t>
  </si>
  <si>
    <t>28B</t>
  </si>
  <si>
    <t>MORT RATE (%)</t>
  </si>
  <si>
    <t>BEER</t>
  </si>
  <si>
    <t>28C</t>
  </si>
  <si>
    <t>HOME P+I</t>
  </si>
  <si>
    <t>WINE</t>
  </si>
  <si>
    <t>Cost of Living Index Calculator</t>
  </si>
  <si>
    <t>Current Base Salary ($)</t>
  </si>
  <si>
    <t>Moving From</t>
  </si>
  <si>
    <t>Moving To</t>
  </si>
  <si>
    <t>COLI Calculator Result</t>
  </si>
  <si>
    <t>Groceries will cost:</t>
  </si>
  <si>
    <t>Housing will cost:</t>
  </si>
  <si>
    <t>Utilities will cost:</t>
  </si>
  <si>
    <t>Transportation will cost:</t>
  </si>
  <si>
    <t>Health will cost:</t>
  </si>
  <si>
    <t>Section 1: Index Values</t>
  </si>
  <si>
    <t>Category (Percent Weight)</t>
  </si>
  <si>
    <t>National Average</t>
  </si>
  <si>
    <t>Composite (100%)</t>
  </si>
  <si>
    <t>Section 2 - Average Prices</t>
  </si>
  <si>
    <t>Item</t>
  </si>
  <si>
    <t>Steak</t>
  </si>
  <si>
    <t>Ground Beef</t>
  </si>
  <si>
    <t>Sausage</t>
  </si>
  <si>
    <t>Frying Chicken</t>
  </si>
  <si>
    <t>Chunk Light Tuna</t>
  </si>
  <si>
    <t>Whole Milk</t>
  </si>
  <si>
    <t>Eggs</t>
  </si>
  <si>
    <t>Margarine</t>
  </si>
  <si>
    <t>Parmesan Cheese</t>
  </si>
  <si>
    <t>Potatoes</t>
  </si>
  <si>
    <t>Bananas</t>
  </si>
  <si>
    <t>Lettuce</t>
  </si>
  <si>
    <t>Bread</t>
  </si>
  <si>
    <t>Fresh Orange Juice</t>
  </si>
  <si>
    <t>Coffee</t>
  </si>
  <si>
    <t>Sugar</t>
  </si>
  <si>
    <t>Corn Flakes</t>
  </si>
  <si>
    <t>Sweet Peas</t>
  </si>
  <si>
    <t>Peaches</t>
  </si>
  <si>
    <t>Facial Tissues</t>
  </si>
  <si>
    <t>Detergent</t>
  </si>
  <si>
    <t>Cooking Oil</t>
  </si>
  <si>
    <t>Frozen Meal</t>
  </si>
  <si>
    <t>Frozen Corn</t>
  </si>
  <si>
    <t>Potato Chips</t>
  </si>
  <si>
    <t>Soft Drink</t>
  </si>
  <si>
    <t>Apartment Rent</t>
  </si>
  <si>
    <t>Home Price</t>
  </si>
  <si>
    <t>Total Energy</t>
  </si>
  <si>
    <t>Phone</t>
  </si>
  <si>
    <t>Tire Balance</t>
  </si>
  <si>
    <t>Gasoline</t>
  </si>
  <si>
    <t>Optometrist Visit</t>
  </si>
  <si>
    <t>Doctor Visit</t>
  </si>
  <si>
    <t>Dentist Visit</t>
  </si>
  <si>
    <t>Ibuprofen</t>
  </si>
  <si>
    <t>Prescription Drug</t>
  </si>
  <si>
    <t>Hamburger</t>
  </si>
  <si>
    <t>Pizza</t>
  </si>
  <si>
    <t>Fried Chicken</t>
  </si>
  <si>
    <t>Haircut</t>
  </si>
  <si>
    <t>Beauty Salon</t>
  </si>
  <si>
    <t>Toothpaste</t>
  </si>
  <si>
    <t>Shampoo</t>
  </si>
  <si>
    <t>Dry Cleaning</t>
  </si>
  <si>
    <t>Man Dress Shirt</t>
  </si>
  <si>
    <t>Boy Jeans</t>
  </si>
  <si>
    <t>Women Slacks</t>
  </si>
  <si>
    <t>Washer Repair</t>
  </si>
  <si>
    <t>Newspaper</t>
  </si>
  <si>
    <t>Movie</t>
  </si>
  <si>
    <t>Yoga</t>
  </si>
  <si>
    <t>Tennis Balls</t>
  </si>
  <si>
    <t>Veterinary Services</t>
  </si>
  <si>
    <t>Beer</t>
  </si>
  <si>
    <t>Wine</t>
  </si>
  <si>
    <t>COST OF LIVING INDEX</t>
  </si>
  <si>
    <t>COMPOSITE</t>
  </si>
  <si>
    <t>GROCERY</t>
  </si>
  <si>
    <t>TRANS-</t>
  </si>
  <si>
    <t>MISC. GOODS</t>
  </si>
  <si>
    <t>CITY CODE</t>
  </si>
  <si>
    <t>STATE</t>
  </si>
  <si>
    <t>METRO/MICRO</t>
  </si>
  <si>
    <t>URBAN AREA AND STATE</t>
  </si>
  <si>
    <t>INDEX</t>
  </si>
  <si>
    <t>ITEMS</t>
  </si>
  <si>
    <t>HOUSING</t>
  </si>
  <si>
    <t>UTILITIES</t>
  </si>
  <si>
    <t>PORTATION</t>
  </si>
  <si>
    <t>HEALTH CARE</t>
  </si>
  <si>
    <t>AND SERVICES</t>
  </si>
  <si>
    <t>Alabama</t>
  </si>
  <si>
    <t>Anniston-Oxford AL Metro</t>
  </si>
  <si>
    <t>Anniston-Calhoun County AL</t>
  </si>
  <si>
    <t>Auburn-Opelika AL Metro</t>
  </si>
  <si>
    <t>Auburn-Opelika AL</t>
  </si>
  <si>
    <t>Birmingham-Hoover AL Metro</t>
  </si>
  <si>
    <t>Birmingham AL</t>
  </si>
  <si>
    <t>Decatur AL Metro</t>
  </si>
  <si>
    <t>Decatur-Hartselle AL</t>
  </si>
  <si>
    <t>Dothan AL Metro</t>
  </si>
  <si>
    <t>Dothan AL</t>
  </si>
  <si>
    <t>Florence-Muscle Shoals AL Metro</t>
  </si>
  <si>
    <t>Florence AL</t>
  </si>
  <si>
    <t>Huntsville AL Metro</t>
  </si>
  <si>
    <t>Huntsville AL</t>
  </si>
  <si>
    <t>Mobile AL Metro</t>
  </si>
  <si>
    <t>Mobile AL</t>
  </si>
  <si>
    <t>Montgomery AL Metro</t>
  </si>
  <si>
    <t>Montgomery AL</t>
  </si>
  <si>
    <t>Alaska</t>
  </si>
  <si>
    <t>Anchorage AK Metro</t>
  </si>
  <si>
    <t>Anchorage AK</t>
  </si>
  <si>
    <t>Fairbanks AK Metro</t>
  </si>
  <si>
    <t>Fairbanks AK</t>
  </si>
  <si>
    <t>Juneau AK Micro</t>
  </si>
  <si>
    <t>Juneau AK</t>
  </si>
  <si>
    <t>Arizona</t>
  </si>
  <si>
    <t>Flagstaff AZ Metro</t>
  </si>
  <si>
    <t>Flagstaff AZ</t>
  </si>
  <si>
    <t>Lake Havasu City-Kingman AZ Metro</t>
  </si>
  <si>
    <t>Bullhead City AZ</t>
  </si>
  <si>
    <t>Lake Havasu City AZ</t>
  </si>
  <si>
    <t>Phoenix-Mesa-Chandler AZ Metro</t>
  </si>
  <si>
    <t>Phoenix AZ</t>
  </si>
  <si>
    <t>Surprise AZ</t>
  </si>
  <si>
    <t>Prescott Valley-Prescott AZ Metro</t>
  </si>
  <si>
    <t>Prescott-Prescott Valley AZ</t>
  </si>
  <si>
    <t>Tucson AZ Metro</t>
  </si>
  <si>
    <t>Tucson AZ</t>
  </si>
  <si>
    <t>Arkansas</t>
  </si>
  <si>
    <t>Fayetteville-Springdale-Rogers AR Metro</t>
  </si>
  <si>
    <t>Fayetteville AR</t>
  </si>
  <si>
    <t>Hot Springs AR Metro</t>
  </si>
  <si>
    <t>Hot Springs AR</t>
  </si>
  <si>
    <t>Jonesboro AR Metro</t>
  </si>
  <si>
    <t>Jonesboro AR</t>
  </si>
  <si>
    <t>Little Rock-North Little Rock-Conway AR Metro</t>
  </si>
  <si>
    <t>Conway AR</t>
  </si>
  <si>
    <t>Little Rock-North Little Rock AR</t>
  </si>
  <si>
    <t>California</t>
  </si>
  <si>
    <t>Anaheim-Santa Ana-Irvine CA Metro Div.</t>
  </si>
  <si>
    <t>Orange County CA</t>
  </si>
  <si>
    <t>Los Angeles-Long Beach-Glendale CA Metro Div.</t>
  </si>
  <si>
    <t>Los Angeles-Long Beach CA</t>
  </si>
  <si>
    <t>Oakland CA</t>
  </si>
  <si>
    <t>Sacramento CA</t>
  </si>
  <si>
    <t>San Diego-Chula Vista-Carlsbad CA Metro</t>
  </si>
  <si>
    <t>San Diego CA</t>
  </si>
  <si>
    <t>San Francisco CA</t>
  </si>
  <si>
    <t>Stockton CA Metro</t>
  </si>
  <si>
    <t>Stockton CA</t>
  </si>
  <si>
    <t>Colorado</t>
  </si>
  <si>
    <t>Colorado Springs CO Metro</t>
  </si>
  <si>
    <t>Colorado Springs CO</t>
  </si>
  <si>
    <t>Denver-Aurora-Lakewood CO Metro</t>
  </si>
  <si>
    <t>Denver CO</t>
  </si>
  <si>
    <t>Westminster CO</t>
  </si>
  <si>
    <t>Grand Junction CO Metro</t>
  </si>
  <si>
    <t>Grand Junction CO</t>
  </si>
  <si>
    <t>Pueblo CO Metro</t>
  </si>
  <si>
    <t>Pueblo CO</t>
  </si>
  <si>
    <t>Connecticut</t>
  </si>
  <si>
    <t>Bridgeport-Stamford-Norwalk CT Metro</t>
  </si>
  <si>
    <t>Stamford CT</t>
  </si>
  <si>
    <t>Hartford-East Hartford-Middletown CT Metro</t>
  </si>
  <si>
    <t>Hartford CT</t>
  </si>
  <si>
    <t>New Haven-Milford CT Metro</t>
  </si>
  <si>
    <t>New Haven CT</t>
  </si>
  <si>
    <t>Delaware</t>
  </si>
  <si>
    <t>Dover DE Metro</t>
  </si>
  <si>
    <t>Dover DE</t>
  </si>
  <si>
    <t>Wilmington DE-MD-NJ Metro Div.</t>
  </si>
  <si>
    <t>Wilmington DE</t>
  </si>
  <si>
    <t>District of Columbia</t>
  </si>
  <si>
    <t>Washington-Arlington-Alexandria DC-VA-MD-WV Metro Div.</t>
  </si>
  <si>
    <t>Washington DC</t>
  </si>
  <si>
    <t>Florida</t>
  </si>
  <si>
    <t>Cape Coral-Fort Myers FL Metro</t>
  </si>
  <si>
    <t>Cape Coral-Fort Myers FL</t>
  </si>
  <si>
    <t>Deltona-Daytona Beach-Ormond Beach FL Metro</t>
  </si>
  <si>
    <t>Daytona Beach FL</t>
  </si>
  <si>
    <t>Fort Lauderdale FL</t>
  </si>
  <si>
    <t>Jacksonville FL Metro</t>
  </si>
  <si>
    <t>Jacksonville FL</t>
  </si>
  <si>
    <t>Miami-Miami Beach-Kendall FL Metro Div.</t>
  </si>
  <si>
    <t>Miami-Dade County FL</t>
  </si>
  <si>
    <t>North Port-Sarasota-Bradenton FL Metro</t>
  </si>
  <si>
    <t>Sarasota FL</t>
  </si>
  <si>
    <t>Ocala FL Metro</t>
  </si>
  <si>
    <t>Ocala FL</t>
  </si>
  <si>
    <t>Orlando-Kissimmee-Sanford FL Metro</t>
  </si>
  <si>
    <t>Orlando FL</t>
  </si>
  <si>
    <t>Sebastian-Vero Beach FL Metro</t>
  </si>
  <si>
    <t>Vero Beach-Indian River FL</t>
  </si>
  <si>
    <t>Tallahassee FL Metro</t>
  </si>
  <si>
    <t>Tallahassee FL</t>
  </si>
  <si>
    <t>Tampa-St. Petersburg-Clearwater FL Metro</t>
  </si>
  <si>
    <t>Tampa FL</t>
  </si>
  <si>
    <t>Georgia</t>
  </si>
  <si>
    <t>Atlanta-Sandy Springs-Alpharetta GA Metro</t>
  </si>
  <si>
    <t>Atlanta GA</t>
  </si>
  <si>
    <t>Augusta-Richmond County GA-SC Metro</t>
  </si>
  <si>
    <t>Augusta-Aiken GA-SC</t>
  </si>
  <si>
    <t>Dalton GA Metro</t>
  </si>
  <si>
    <t>Dalton GA</t>
  </si>
  <si>
    <t>Dublin GA Micro</t>
  </si>
  <si>
    <t>Dublin-Laurens County GA</t>
  </si>
  <si>
    <t>Savannah GA Metro</t>
  </si>
  <si>
    <t>Savannah GA</t>
  </si>
  <si>
    <t>Valdosta GA Metro</t>
  </si>
  <si>
    <t>Valdosta GA</t>
  </si>
  <si>
    <t>Hawaii</t>
  </si>
  <si>
    <t>Urban Honolulu HI Metro</t>
  </si>
  <si>
    <t>Honolulu HI</t>
  </si>
  <si>
    <t>Idaho</t>
  </si>
  <si>
    <t>Boise City ID Metro</t>
  </si>
  <si>
    <t>Boise ID</t>
  </si>
  <si>
    <t>Twin Falls ID Micro</t>
  </si>
  <si>
    <t>Twin Falls ID</t>
  </si>
  <si>
    <t>Illinois</t>
  </si>
  <si>
    <t>Bloomington IL Metro</t>
  </si>
  <si>
    <t>Bloomington-Normal IL</t>
  </si>
  <si>
    <t>Champaign-Urbana IL Metro</t>
  </si>
  <si>
    <t>Champaign-Urbana IL</t>
  </si>
  <si>
    <t>Decatur IL Metro</t>
  </si>
  <si>
    <t>Decatur IL</t>
  </si>
  <si>
    <t>Kankakee IL Metro</t>
  </si>
  <si>
    <t>Kankakee IL</t>
  </si>
  <si>
    <t>Peoria IL Metro</t>
  </si>
  <si>
    <t>Peoria IL</t>
  </si>
  <si>
    <t>Rockford IL Metro</t>
  </si>
  <si>
    <t>Rockford IL</t>
  </si>
  <si>
    <t>Springfield IL Metro</t>
  </si>
  <si>
    <t>Springfield IL</t>
  </si>
  <si>
    <t>Indiana</t>
  </si>
  <si>
    <t>Bloomington IN Metro</t>
  </si>
  <si>
    <t>Bloomington IN</t>
  </si>
  <si>
    <t>Elkhart-Goshen IN Metro</t>
  </si>
  <si>
    <t>Elkhart-Goshen IN</t>
  </si>
  <si>
    <t>Evansville IN-KY Metro</t>
  </si>
  <si>
    <t>Evansville IN</t>
  </si>
  <si>
    <t>Fort Wayne IN Metro</t>
  </si>
  <si>
    <t>Fort Wayne-Allen County IN</t>
  </si>
  <si>
    <t>Indianapolis-Carmel-Anderson IN Metro</t>
  </si>
  <si>
    <t>Indianapolis IN</t>
  </si>
  <si>
    <t>Kokomo IN Metro</t>
  </si>
  <si>
    <t>Kokomo IN</t>
  </si>
  <si>
    <t>Richmond IN Micro</t>
  </si>
  <si>
    <t>Richmond IN</t>
  </si>
  <si>
    <t>South Bend-Mishawaka IN-MI Metro</t>
  </si>
  <si>
    <t>South Bend IN</t>
  </si>
  <si>
    <t>Terre Haute IN Metro</t>
  </si>
  <si>
    <t>Terre Haute IN</t>
  </si>
  <si>
    <t>Iowa</t>
  </si>
  <si>
    <t>Ames IA Metro</t>
  </si>
  <si>
    <t>Ames IA</t>
  </si>
  <si>
    <t>Burlington IA-IL Micro</t>
  </si>
  <si>
    <t>Burlington IA</t>
  </si>
  <si>
    <t>Cedar Rapids IA Metro</t>
  </si>
  <si>
    <t>Cedar Rapids IA</t>
  </si>
  <si>
    <t>Davenport-Moline-Rock Island IA-IL Metro</t>
  </si>
  <si>
    <t>Davenport-Moline-Rock Is IA-IL</t>
  </si>
  <si>
    <t>Dubuque IA Metro</t>
  </si>
  <si>
    <t>Dubuque IA</t>
  </si>
  <si>
    <t>Iowa City IA Metro</t>
  </si>
  <si>
    <t>Iowa City IA</t>
  </si>
  <si>
    <t>Mason City IA Micro</t>
  </si>
  <si>
    <t>Mason City IA</t>
  </si>
  <si>
    <t>Waterloo-Cedar Falls IA Metro</t>
  </si>
  <si>
    <t>Waterloo-Cedar Falls IA</t>
  </si>
  <si>
    <t>Kansas</t>
  </si>
  <si>
    <t>Manhattan KS Metro</t>
  </si>
  <si>
    <t>Manhattan KS</t>
  </si>
  <si>
    <t>Pittsburg KS Micro</t>
  </si>
  <si>
    <t>Pittsburg KS</t>
  </si>
  <si>
    <t>Salina KS Micro</t>
  </si>
  <si>
    <t>Salina KS</t>
  </si>
  <si>
    <t>Topeka KS Metro</t>
  </si>
  <si>
    <t>Topeka KS</t>
  </si>
  <si>
    <t>Wichita KS Metro</t>
  </si>
  <si>
    <t>Wichita KS</t>
  </si>
  <si>
    <t>Kentucky</t>
  </si>
  <si>
    <t>Lexington-Fayette KY Metro</t>
  </si>
  <si>
    <t>Lexington KY</t>
  </si>
  <si>
    <t>Louisville-Jefferson County KY-IN Metro</t>
  </si>
  <si>
    <t>Louisville KY</t>
  </si>
  <si>
    <t>Louisiana</t>
  </si>
  <si>
    <t>Alexandria LA Metro</t>
  </si>
  <si>
    <t>Alexandria LA</t>
  </si>
  <si>
    <t>Baton Rouge LA Metro</t>
  </si>
  <si>
    <t>Baton Rouge LA</t>
  </si>
  <si>
    <t>Houma-Thibodaux LA Metro</t>
  </si>
  <si>
    <t>Houma-Terrebonne Parish LA</t>
  </si>
  <si>
    <t>Thibodaux-Lafourche Parish LA</t>
  </si>
  <si>
    <t>Lafayette LA Metro</t>
  </si>
  <si>
    <t>Lafayette LA</t>
  </si>
  <si>
    <t>Lake Charles LA Metro</t>
  </si>
  <si>
    <t>Lake Charles LA</t>
  </si>
  <si>
    <t>Monroe LA Metro</t>
  </si>
  <si>
    <t>Monroe LA</t>
  </si>
  <si>
    <t>New Orleans-Metairie LA Metro</t>
  </si>
  <si>
    <t>New Orleans LA</t>
  </si>
  <si>
    <t>Shreveport-Bossier City LA Metro</t>
  </si>
  <si>
    <t>Shreveport-Bossier City LA</t>
  </si>
  <si>
    <t>Maine</t>
  </si>
  <si>
    <t>Portland-South Portland ME Metro</t>
  </si>
  <si>
    <t>Portland ME</t>
  </si>
  <si>
    <t>Maryland</t>
  </si>
  <si>
    <t>Baltimore-Columbia-Towson MD Metro</t>
  </si>
  <si>
    <t>Baltimore MD</t>
  </si>
  <si>
    <t>Bethesda-Gaithersburg-Frederick MD</t>
  </si>
  <si>
    <t>Massachusetts</t>
  </si>
  <si>
    <t>Boston MA Metro Div.</t>
  </si>
  <si>
    <t>Boston MA</t>
  </si>
  <si>
    <t>Michigan</t>
  </si>
  <si>
    <t>Detroit-Dearborn-Livonia MI Metro Div.</t>
  </si>
  <si>
    <t>Detroit MI</t>
  </si>
  <si>
    <t>Grand Rapids-Kentwood MI Metro</t>
  </si>
  <si>
    <t>Grand Rapids MI</t>
  </si>
  <si>
    <t>Kalamazoo-Portage MI Metro</t>
  </si>
  <si>
    <t>Kalamazoo MI</t>
  </si>
  <si>
    <t>Minnesota</t>
  </si>
  <si>
    <t>Mankato MN Metro</t>
  </si>
  <si>
    <t>Mankato MN</t>
  </si>
  <si>
    <t>Minneapolis-St. Paul-Bloomington MN-WI Metro</t>
  </si>
  <si>
    <t>Minneapolis MN</t>
  </si>
  <si>
    <t>St. Paul MN</t>
  </si>
  <si>
    <t>St. Cloud MN Metro</t>
  </si>
  <si>
    <t>St. Cloud MN</t>
  </si>
  <si>
    <t>Mississippi</t>
  </si>
  <si>
    <t>Hattiesburg MS Metro</t>
  </si>
  <si>
    <t>Hattiesburg MS</t>
  </si>
  <si>
    <t>Jackson MS Metro</t>
  </si>
  <si>
    <t>Jackson MS</t>
  </si>
  <si>
    <t>Meridian MS Micro</t>
  </si>
  <si>
    <t>Meridian MS</t>
  </si>
  <si>
    <t>Tupelo MS Micro</t>
  </si>
  <si>
    <t>Tupelo MS</t>
  </si>
  <si>
    <t>Missouri</t>
  </si>
  <si>
    <t>Columbia MO Metro</t>
  </si>
  <si>
    <t>Columbia MO</t>
  </si>
  <si>
    <t>Joplin MO Metro</t>
  </si>
  <si>
    <t>Joplin MO</t>
  </si>
  <si>
    <t>Kansas City MO-KS Metro</t>
  </si>
  <si>
    <t>Kansas City MO-KS</t>
  </si>
  <si>
    <t>St. Louis MO-IL Metro</t>
  </si>
  <si>
    <t>St. Louis MO-IL</t>
  </si>
  <si>
    <t>Springfield MO Metro</t>
  </si>
  <si>
    <t>Springfield MO</t>
  </si>
  <si>
    <t>Montana</t>
  </si>
  <si>
    <t>Bozeman MT Micro</t>
  </si>
  <si>
    <t>Bozeman MT</t>
  </si>
  <si>
    <t>Great Falls MT Metro</t>
  </si>
  <si>
    <t>Great Falls MT</t>
  </si>
  <si>
    <t>Nebraska</t>
  </si>
  <si>
    <t>Hastings NE Micro</t>
  </si>
  <si>
    <t>Hastings NE</t>
  </si>
  <si>
    <t>Lincoln NE Metro</t>
  </si>
  <si>
    <t>Lincoln NE</t>
  </si>
  <si>
    <t>Omaha-Council Bluffs NE-IA Metro</t>
  </si>
  <si>
    <t>Omaha NE</t>
  </si>
  <si>
    <t>Nevada</t>
  </si>
  <si>
    <t>Las Vegas-Henderson-Paradise NV Metro</t>
  </si>
  <si>
    <t>Las Vegas NV</t>
  </si>
  <si>
    <t>Reno NV Metro</t>
  </si>
  <si>
    <t>Reno-Sparks NV</t>
  </si>
  <si>
    <t>New Hampshire</t>
  </si>
  <si>
    <t>Manchester-Nashua NH Metro</t>
  </si>
  <si>
    <t>Manchester NH</t>
  </si>
  <si>
    <t>New Jersey</t>
  </si>
  <si>
    <t>Newark NJ-PA Metro Div.</t>
  </si>
  <si>
    <t>Newark-Elizabeth NJ</t>
  </si>
  <si>
    <t>New York-Jersey City-White Plains NY-NJ Metro Div.</t>
  </si>
  <si>
    <t>Bergen-Passaic NJ</t>
  </si>
  <si>
    <t>Middlesex-Monmouth NJ</t>
  </si>
  <si>
    <t>Morristown NJ</t>
  </si>
  <si>
    <t>New Mexico</t>
  </si>
  <si>
    <t>Albuquerque NM Metro</t>
  </si>
  <si>
    <t>Las Cruces NM Metro</t>
  </si>
  <si>
    <t>Las Cruces NM</t>
  </si>
  <si>
    <t>New York</t>
  </si>
  <si>
    <t>Albany-Schenectady-Troy NY Metro</t>
  </si>
  <si>
    <t>Albany NY</t>
  </si>
  <si>
    <t>Buffalo-Cheektowaga NY Metro</t>
  </si>
  <si>
    <t>Buffalo NY</t>
  </si>
  <si>
    <t>New York (Brooklyn) NY</t>
  </si>
  <si>
    <t>New York (Manhattan) NY</t>
  </si>
  <si>
    <t>New York (Queens) NY</t>
  </si>
  <si>
    <t>Rochester NY Metro</t>
  </si>
  <si>
    <t>Rochester NY</t>
  </si>
  <si>
    <t>North Carolina</t>
  </si>
  <si>
    <t>Asheville NC Metro</t>
  </si>
  <si>
    <t>Asheville NC</t>
  </si>
  <si>
    <t>Charlotte-Concord-Gastonia NC-SC Metro</t>
  </si>
  <si>
    <t>Charlotte NC</t>
  </si>
  <si>
    <t>Salisbury NC</t>
  </si>
  <si>
    <t>Durham-Chapel Hill NC Metro</t>
  </si>
  <si>
    <t>Chapel Hill NC</t>
  </si>
  <si>
    <t>Raleigh-Cary NC Metro</t>
  </si>
  <si>
    <t>Raleigh NC</t>
  </si>
  <si>
    <t>Winston-Salem NC Metro</t>
  </si>
  <si>
    <t>Thomasville-Lexington NC</t>
  </si>
  <si>
    <t>Winston-Salem NC</t>
  </si>
  <si>
    <t>North Dakota</t>
  </si>
  <si>
    <t>Bismarck ND Metro</t>
  </si>
  <si>
    <t>Bismarck-Mandan ND</t>
  </si>
  <si>
    <t>Grand Forks ND-MN Metro</t>
  </si>
  <si>
    <t>Grand Forks ND</t>
  </si>
  <si>
    <t>Minot ND Micro</t>
  </si>
  <si>
    <t>Minot ND</t>
  </si>
  <si>
    <t>Ohio</t>
  </si>
  <si>
    <t>Cincinnati OH-KY-IN Metro</t>
  </si>
  <si>
    <t>Cincinnati OH</t>
  </si>
  <si>
    <t>Cleveland-Elyria OH Metro</t>
  </si>
  <si>
    <t>Cleveland OH</t>
  </si>
  <si>
    <t>Columbus OH Metro</t>
  </si>
  <si>
    <t>Columbus OH</t>
  </si>
  <si>
    <t>Dayton-Kettering OH Metro</t>
  </si>
  <si>
    <t>Dayton OH</t>
  </si>
  <si>
    <t>Findlay OH Micro</t>
  </si>
  <si>
    <t>Findlay OH</t>
  </si>
  <si>
    <t>Lima OH Metro</t>
  </si>
  <si>
    <t>Lima OH</t>
  </si>
  <si>
    <t>Oklahoma</t>
  </si>
  <si>
    <t>Enid OK Micro</t>
  </si>
  <si>
    <t>Enid OK</t>
  </si>
  <si>
    <t>Lawton OK Metro</t>
  </si>
  <si>
    <t>Lawton OK</t>
  </si>
  <si>
    <t>Muskogee OK Micro</t>
  </si>
  <si>
    <t>Muskogee OK</t>
  </si>
  <si>
    <t>Oklahoma City OK Metro</t>
  </si>
  <si>
    <t>Edmond OK</t>
  </si>
  <si>
    <t>Oklahoma City OK</t>
  </si>
  <si>
    <t>Ponca City OK Micro</t>
  </si>
  <si>
    <t>Ponca City OK</t>
  </si>
  <si>
    <t>Tulsa OK Metro</t>
  </si>
  <si>
    <t>Broken Arrow OK</t>
  </si>
  <si>
    <t>Tulsa OK</t>
  </si>
  <si>
    <t>Oregon</t>
  </si>
  <si>
    <t>Portland-Vancouver-Hillsboro OR-WA Metro</t>
  </si>
  <si>
    <t>Portland OR</t>
  </si>
  <si>
    <t>Pennsylvania</t>
  </si>
  <si>
    <t>Allentown-Bethlehem-Easton PA-NJ Metro</t>
  </si>
  <si>
    <t>Allentown PA</t>
  </si>
  <si>
    <t>Philadelphia PA Metro Div.</t>
  </si>
  <si>
    <t>Philadelphia PA</t>
  </si>
  <si>
    <t>Pittsburgh PA Metro</t>
  </si>
  <si>
    <t>Pittsburgh PA</t>
  </si>
  <si>
    <t>Reading PA Metro</t>
  </si>
  <si>
    <t>Reading PA</t>
  </si>
  <si>
    <t>Scranton PA</t>
  </si>
  <si>
    <t>Wilkes-Barre PA</t>
  </si>
  <si>
    <t>Rhode Island</t>
  </si>
  <si>
    <t>Providence-Warwick RI-MA Metro</t>
  </si>
  <si>
    <t>Providence RI</t>
  </si>
  <si>
    <t>South Carolina</t>
  </si>
  <si>
    <t>Charleston-North Charleston SC Metro</t>
  </si>
  <si>
    <t>Charleston-N Charleston SC</t>
  </si>
  <si>
    <t>Columbia SC Metro</t>
  </si>
  <si>
    <t>Columbia SC</t>
  </si>
  <si>
    <t>Greenville-Anderson SC Metro</t>
  </si>
  <si>
    <t>Greenville SC</t>
  </si>
  <si>
    <t>Spartanburg SC Metro</t>
  </si>
  <si>
    <t>Spartanburg SC</t>
  </si>
  <si>
    <t>South Dakota</t>
  </si>
  <si>
    <t>Pierre SD Micro</t>
  </si>
  <si>
    <t>Pierre SD</t>
  </si>
  <si>
    <t>Sioux Falls SD Metro</t>
  </si>
  <si>
    <t>Sioux Falls SD</t>
  </si>
  <si>
    <t>Tennessee</t>
  </si>
  <si>
    <t>Chattanooga TN-GA Metro</t>
  </si>
  <si>
    <t>Chattanooga TN</t>
  </si>
  <si>
    <t>Cookeville TN Micro</t>
  </si>
  <si>
    <t>Cookeville TN</t>
  </si>
  <si>
    <t>Jackson TN Metro</t>
  </si>
  <si>
    <t>Jackson-Madison County TN</t>
  </si>
  <si>
    <t>Knoxville TN Metro</t>
  </si>
  <si>
    <t>Knoxville TN</t>
  </si>
  <si>
    <t>Memphis TN-MS-AR Metro</t>
  </si>
  <si>
    <t>Memphis TN</t>
  </si>
  <si>
    <t>Morristown TN Metro</t>
  </si>
  <si>
    <t>Morristown TN</t>
  </si>
  <si>
    <t>Nashville-Davidson-Murfreesboro-Franklin TN Metro</t>
  </si>
  <si>
    <t>Nashville-Murfreesboro TN</t>
  </si>
  <si>
    <t>Texas</t>
  </si>
  <si>
    <t>Abilene TX Metro</t>
  </si>
  <si>
    <t>Abilene TX</t>
  </si>
  <si>
    <t>Amarillo TX Metro</t>
  </si>
  <si>
    <t>Amarillo TX</t>
  </si>
  <si>
    <t>Austin TX</t>
  </si>
  <si>
    <t>Cedar Park TX</t>
  </si>
  <si>
    <t>Beaumont-Port Arthur TX Metro</t>
  </si>
  <si>
    <t>Beaumont TX</t>
  </si>
  <si>
    <t>Brownsville-Harlingen TX Metro</t>
  </si>
  <si>
    <t>Harlingen TX</t>
  </si>
  <si>
    <t>Corpus Christi TX Metro</t>
  </si>
  <si>
    <t>Corpus Christi TX</t>
  </si>
  <si>
    <t>Dallas TX</t>
  </si>
  <si>
    <t>Plano TX</t>
  </si>
  <si>
    <t>El Paso TX Metro</t>
  </si>
  <si>
    <t>El Paso TX</t>
  </si>
  <si>
    <t>Fort Worth TX</t>
  </si>
  <si>
    <t>Houston-The Woodlands-Sugar Land TX Metro</t>
  </si>
  <si>
    <t>Conroe TX</t>
  </si>
  <si>
    <t>Houston TX</t>
  </si>
  <si>
    <t>Killeen-Temple TX Metro</t>
  </si>
  <si>
    <t>Temple TX</t>
  </si>
  <si>
    <t>Longview TX Metro</t>
  </si>
  <si>
    <t>Longview TX</t>
  </si>
  <si>
    <t>Lubbock TX Metro</t>
  </si>
  <si>
    <t>Lubbock TX</t>
  </si>
  <si>
    <t>McAllen-Edinburg-Mission TX Metro</t>
  </si>
  <si>
    <t>McAllen TX</t>
  </si>
  <si>
    <t>Midland TX Metro</t>
  </si>
  <si>
    <t>Midland TX</t>
  </si>
  <si>
    <t>Nacogdoches TX Micro</t>
  </si>
  <si>
    <t>Nacogdoches TX</t>
  </si>
  <si>
    <t>Odessa TX Metro</t>
  </si>
  <si>
    <t>Odessa TX</t>
  </si>
  <si>
    <t>San Antonio-New Braunfels TX Metro</t>
  </si>
  <si>
    <t>San Antonio TX</t>
  </si>
  <si>
    <t>Tyler TX Metro</t>
  </si>
  <si>
    <t>Tyler TX</t>
  </si>
  <si>
    <t>Waco TX Metro</t>
  </si>
  <si>
    <t>Waco TX</t>
  </si>
  <si>
    <t>Wichita Falls TX Metro</t>
  </si>
  <si>
    <t>Wichita Falls TX</t>
  </si>
  <si>
    <t>Utah</t>
  </si>
  <si>
    <t>Cedar City UT Micro</t>
  </si>
  <si>
    <t>Cedar City UT</t>
  </si>
  <si>
    <t>Ogden-Clearfield UT Metro</t>
  </si>
  <si>
    <t>Ogden UT</t>
  </si>
  <si>
    <t>Provo-Orem UT Metro</t>
  </si>
  <si>
    <t>Provo-Orem UT</t>
  </si>
  <si>
    <t>Salt Lake City UT Metro</t>
  </si>
  <si>
    <t>Salt Lake City UT</t>
  </si>
  <si>
    <t>Vermont</t>
  </si>
  <si>
    <t>Burlington-South Burlington VT Metro</t>
  </si>
  <si>
    <t>Burlington-Chittenden County VT</t>
  </si>
  <si>
    <t>Virginia</t>
  </si>
  <si>
    <t>Blacksburg-Christiansburg VA Metro</t>
  </si>
  <si>
    <t>Blacksburg VA</t>
  </si>
  <si>
    <t>Charlottesville VA Metro</t>
  </si>
  <si>
    <t>Charlottesville VA</t>
  </si>
  <si>
    <t>Danville VA Micro</t>
  </si>
  <si>
    <t>Danville City VA</t>
  </si>
  <si>
    <t>Lynchburg VA Metro</t>
  </si>
  <si>
    <t>Lynchburg VA</t>
  </si>
  <si>
    <t>Martinsville VA Micro</t>
  </si>
  <si>
    <t>Martinsville-Henry County VA</t>
  </si>
  <si>
    <t>Richmond VA Metro</t>
  </si>
  <si>
    <t>Richmond VA</t>
  </si>
  <si>
    <t>Roanoke VA Metro</t>
  </si>
  <si>
    <t>Roanoke VA</t>
  </si>
  <si>
    <t>Virginia Beach-Norfolk-Newport News VA-NC Metro</t>
  </si>
  <si>
    <t>Hampton Roads-SE Virginia VA</t>
  </si>
  <si>
    <t>Arlington VA</t>
  </si>
  <si>
    <t>Winchester VA-WV Metro</t>
  </si>
  <si>
    <t>Winchester VA-WV</t>
  </si>
  <si>
    <t>Washington</t>
  </si>
  <si>
    <t>Bellingham WA Metro</t>
  </si>
  <si>
    <t>Bellingham WA</t>
  </si>
  <si>
    <t>Kennewick-Richland WA Metro</t>
  </si>
  <si>
    <t>Kennewick-Richland-Pasco WA</t>
  </si>
  <si>
    <t>Moses Lake WA Micro</t>
  </si>
  <si>
    <t>Moses Lake WA</t>
  </si>
  <si>
    <t>Mount Vernon-Anacortes WA Metro</t>
  </si>
  <si>
    <t>Mount Vernon-Skagit County WA</t>
  </si>
  <si>
    <t>Olympia-Lacey-Tumwater WA Metro</t>
  </si>
  <si>
    <t>Olympia WA</t>
  </si>
  <si>
    <t>Kitsap County WA</t>
  </si>
  <si>
    <t>Seattle WA</t>
  </si>
  <si>
    <t>Spokane-Spokane Valley WA Metro</t>
  </si>
  <si>
    <t>Spokane WA</t>
  </si>
  <si>
    <t>Wenatchee WA Metro</t>
  </si>
  <si>
    <t>Wenatchee WA</t>
  </si>
  <si>
    <t>Yakima WA Metro</t>
  </si>
  <si>
    <t>Yakima WA</t>
  </si>
  <si>
    <t>West Virginia</t>
  </si>
  <si>
    <t>Morgantown WV Metro</t>
  </si>
  <si>
    <t>Morgantown WV</t>
  </si>
  <si>
    <t>Wisconsin</t>
  </si>
  <si>
    <t>Eau Claire WI Metro</t>
  </si>
  <si>
    <t>Eau Claire WI</t>
  </si>
  <si>
    <t>Fond du Lac WI Metro</t>
  </si>
  <si>
    <t>Fond du Lac WI</t>
  </si>
  <si>
    <t>Green Bay WI Metro</t>
  </si>
  <si>
    <t>Green Bay WI</t>
  </si>
  <si>
    <t>Madison WI Metro</t>
  </si>
  <si>
    <t>Madison WI</t>
  </si>
  <si>
    <t>Milwaukee-Waukesha WI Metro</t>
  </si>
  <si>
    <t>Milwaukee-Waukesha WI</t>
  </si>
  <si>
    <t>Wisconsin Rapids-Marshfield WI Micro</t>
  </si>
  <si>
    <t>Marshfield WI</t>
  </si>
  <si>
    <t>Wyoming</t>
  </si>
  <si>
    <t>Casper WY Metro</t>
  </si>
  <si>
    <t>Casper WY</t>
  </si>
  <si>
    <t>Laramie WY Micro</t>
  </si>
  <si>
    <t>Laramie WY</t>
  </si>
  <si>
    <t>Puerto Rico</t>
  </si>
  <si>
    <t>29A</t>
  </si>
  <si>
    <t>29B</t>
  </si>
  <si>
    <t>GRND</t>
  </si>
  <si>
    <t>SAU</t>
  </si>
  <si>
    <t>FRY</t>
  </si>
  <si>
    <t>HGAL</t>
  </si>
  <si>
    <t>DOZEN</t>
  </si>
  <si>
    <t>MARGA</t>
  </si>
  <si>
    <t>PAR</t>
  </si>
  <si>
    <t>POTA</t>
  </si>
  <si>
    <t>BANA</t>
  </si>
  <si>
    <t>LET</t>
  </si>
  <si>
    <t>ORANG</t>
  </si>
  <si>
    <t>COF</t>
  </si>
  <si>
    <t>SWEET</t>
  </si>
  <si>
    <t>PEACH</t>
  </si>
  <si>
    <t>CAS-</t>
  </si>
  <si>
    <t>COOKING</t>
  </si>
  <si>
    <t>FROZN</t>
  </si>
  <si>
    <t>POTATO</t>
  </si>
  <si>
    <t>APT</t>
  </si>
  <si>
    <t>HOME</t>
  </si>
  <si>
    <t>MORT</t>
  </si>
  <si>
    <t>ALL-</t>
  </si>
  <si>
    <t>PART</t>
  </si>
  <si>
    <t>OTHER</t>
  </si>
  <si>
    <t>TOTAL</t>
  </si>
  <si>
    <t>TIRE</t>
  </si>
  <si>
    <t>GASO</t>
  </si>
  <si>
    <t>OPTO</t>
  </si>
  <si>
    <t>DEN</t>
  </si>
  <si>
    <t>IBUPRO</t>
  </si>
  <si>
    <t>PRESCRIP</t>
  </si>
  <si>
    <t>HMBGR</t>
  </si>
  <si>
    <t>CHICK</t>
  </si>
  <si>
    <t>HAIR</t>
  </si>
  <si>
    <t>BEAUT</t>
  </si>
  <si>
    <t>TOOTH</t>
  </si>
  <si>
    <t>SHAM</t>
  </si>
  <si>
    <t>DRY</t>
  </si>
  <si>
    <t>MEN'S</t>
  </si>
  <si>
    <t>BOY'S</t>
  </si>
  <si>
    <t>WOMEN'S</t>
  </si>
  <si>
    <t>WASHR</t>
  </si>
  <si>
    <t>NEWS</t>
  </si>
  <si>
    <t>TENNS</t>
  </si>
  <si>
    <t>VET</t>
  </si>
  <si>
    <t>BEEF</t>
  </si>
  <si>
    <t>SAGE</t>
  </si>
  <si>
    <t>MILK</t>
  </si>
  <si>
    <t>EGGS</t>
  </si>
  <si>
    <t>RINE</t>
  </si>
  <si>
    <t>MESAN</t>
  </si>
  <si>
    <t>TOES</t>
  </si>
  <si>
    <t>NAS</t>
  </si>
  <si>
    <t>TUCE</t>
  </si>
  <si>
    <t>JUICE</t>
  </si>
  <si>
    <t>FEE</t>
  </si>
  <si>
    <t>PEAS</t>
  </si>
  <si>
    <t>ES</t>
  </si>
  <si>
    <t>CADE</t>
  </si>
  <si>
    <t>OIL</t>
  </si>
  <si>
    <t>MEAL</t>
  </si>
  <si>
    <t>CORN</t>
  </si>
  <si>
    <t>CHIPS</t>
  </si>
  <si>
    <t>RENT</t>
  </si>
  <si>
    <t>PRICE</t>
  </si>
  <si>
    <t>RATE (%)</t>
  </si>
  <si>
    <t>P+I</t>
  </si>
  <si>
    <t>ELECT</t>
  </si>
  <si>
    <t>ENERGY</t>
  </si>
  <si>
    <t>BAL</t>
  </si>
  <si>
    <t>LINE</t>
  </si>
  <si>
    <t>METRIST</t>
  </si>
  <si>
    <t>TIST</t>
  </si>
  <si>
    <t>FEN</t>
  </si>
  <si>
    <t>TION DRUG</t>
  </si>
  <si>
    <t>SAND</t>
  </si>
  <si>
    <t>EN</t>
  </si>
  <si>
    <t>CUT</t>
  </si>
  <si>
    <t>SALON</t>
  </si>
  <si>
    <t>PASTE</t>
  </si>
  <si>
    <t>POO</t>
  </si>
  <si>
    <t>CLEAN</t>
  </si>
  <si>
    <t>SHIRT</t>
  </si>
  <si>
    <t>JEANS</t>
  </si>
  <si>
    <t>SLACKS</t>
  </si>
  <si>
    <t>REPR</t>
  </si>
  <si>
    <t>PAPER</t>
  </si>
  <si>
    <t>YOGA</t>
  </si>
  <si>
    <t>BALLS</t>
  </si>
  <si>
    <t>SERVICES</t>
  </si>
  <si>
    <t>SUMMARY STATISTICS</t>
  </si>
  <si>
    <t>NUMBER OF CITIES</t>
  </si>
  <si>
    <t>MINIMUM</t>
  </si>
  <si>
    <t>MAXIMUM</t>
  </si>
  <si>
    <t>MEDIAN</t>
  </si>
  <si>
    <t>MEAN</t>
  </si>
  <si>
    <t>STANDARD DEVIATION</t>
  </si>
  <si>
    <t>RELATIVE STANDARD DEVIATION</t>
  </si>
  <si>
    <t>Kodiak AK</t>
  </si>
  <si>
    <t>Bakersfield CA Metro</t>
  </si>
  <si>
    <t>Bakersfield CA</t>
  </si>
  <si>
    <t>Modesto CA Metro</t>
  </si>
  <si>
    <t>Modesto CA</t>
  </si>
  <si>
    <t>Chicago IL</t>
  </si>
  <si>
    <t>Des Moines-West Des Moines IA Metro</t>
  </si>
  <si>
    <t>Des Moines IA</t>
  </si>
  <si>
    <t>Hutchinson KS Micro</t>
  </si>
  <si>
    <t>Hutchinson KS</t>
  </si>
  <si>
    <t>Vineland NJ</t>
  </si>
  <si>
    <t>Albuquerque NM</t>
  </si>
  <si>
    <t>Ardmore OK Micro</t>
  </si>
  <si>
    <t>Ardmore OK</t>
  </si>
  <si>
    <t>Alexandria VA</t>
  </si>
  <si>
    <t/>
  </si>
  <si>
    <t>For urban areas where we have data less than three pricing periods, we developed estimated prices in order to have a complete set of observations.  Thus, to calculate the annual average index, we use the actual and estimated prices as our observations to calculate an annual average price for each item.  We do not weight any of the prices based on when we observed them.  Thus, first pricing period prices receive the same weight in the calculation as third pricing period prices.  Then, from the annual average price for each item, we calculated the index using the most recent BLS Consumer Expenditure Survey weights.</t>
  </si>
  <si>
    <t>Non-Metro US</t>
  </si>
  <si>
    <t>Oakland-Berkeley-Livermore CA Metro Div.</t>
  </si>
  <si>
    <t>Sacramento-Roseville-Folsom CA Metro</t>
  </si>
  <si>
    <t>San Francisco-San Mateo-Redwood City CA Metro Div.</t>
  </si>
  <si>
    <t>Salisbury MD-DE Metro</t>
  </si>
  <si>
    <t>Sussex County DE</t>
  </si>
  <si>
    <t>Fort Lauderdale-Pompano Beach-Sunrise FL Metro Div.</t>
  </si>
  <si>
    <t>Douglasville-Douglas County GA</t>
  </si>
  <si>
    <t>Chicago-Naperville-Evanston IL Metro Div.</t>
  </si>
  <si>
    <t>Frederick-Gaithersburg-Rockville MD Metro Div.</t>
  </si>
  <si>
    <t>New Brunswick-Lakewood Metro Div.</t>
  </si>
  <si>
    <t>Sandoval-Rio Rancho NM</t>
  </si>
  <si>
    <t>Utica-Rome NY Metro</t>
  </si>
  <si>
    <t>Utica-Rome NY</t>
  </si>
  <si>
    <t>Eugene-Springfield OR Metro</t>
  </si>
  <si>
    <t>Eugene OR</t>
  </si>
  <si>
    <t>Erie PA Metro</t>
  </si>
  <si>
    <t>Erie PA</t>
  </si>
  <si>
    <t>Harrisburg-Carlisle PA Metro</t>
  </si>
  <si>
    <t>Harrisburg PA</t>
  </si>
  <si>
    <t>Scranton-Wilkes-Barre PA Metro</t>
  </si>
  <si>
    <t>Rapid City SD Metro</t>
  </si>
  <si>
    <t>Rapid City SD</t>
  </si>
  <si>
    <t>Maury County TN</t>
  </si>
  <si>
    <t>Austin-Round Rock-Georgetown TX Metro</t>
  </si>
  <si>
    <t>Dallas-Plano-Irving TX Metro Div.</t>
  </si>
  <si>
    <t>Fort Worth-Arlington-Grapevine TX Metro Div.</t>
  </si>
  <si>
    <t>Bremerton-Silverdale-Port Orchard WA Metro</t>
  </si>
  <si>
    <t>Seattle-Bellevue-Kent WA Metro Div.</t>
  </si>
  <si>
    <t>Charleston WV Metro</t>
  </si>
  <si>
    <t>Charleston WV</t>
  </si>
  <si>
    <t>Cheyenne WY Metro</t>
  </si>
  <si>
    <t>Cheyenne WY</t>
  </si>
  <si>
    <t>San Juan-Bayamón-Caguas PR Metro</t>
  </si>
  <si>
    <t>San Juan-Bayamón-Caguas PR</t>
  </si>
  <si>
    <t>Muncie IN Metro</t>
  </si>
  <si>
    <t>Muncie IN</t>
  </si>
  <si>
    <t>Cambridge-Newton-Framingham MA Metro Div.</t>
  </si>
  <si>
    <t>Framingham-Natick MA</t>
  </si>
  <si>
    <t>Durham NC</t>
  </si>
  <si>
    <t>Ashland OH Micro</t>
  </si>
  <si>
    <t>Ashland OH</t>
  </si>
  <si>
    <t>Hilton Head Island-Bluffton SC Metro</t>
  </si>
  <si>
    <t>Hilton Head Island SC</t>
  </si>
  <si>
    <t>Tacoma-Lakewood WA Metro Div.</t>
  </si>
  <si>
    <t>Tacoma WA</t>
  </si>
  <si>
    <t>2023 Annual Average Data</t>
  </si>
  <si>
    <t>Published January 2024</t>
  </si>
  <si>
    <t>COST OF LIVING INDEX
COPYRIGHT 2024
ISSN 0740-7130
C2ER P.O. Box 100127 Arlington VA 22210 USA
REPRODUCTION OF THIS REPORT IS PROHIBITED</t>
  </si>
  <si>
    <r>
      <t xml:space="preserve">The </t>
    </r>
    <r>
      <rPr>
        <i/>
        <sz val="10"/>
        <rFont val="Arial"/>
        <family val="2"/>
      </rPr>
      <t>Index</t>
    </r>
    <r>
      <rPr>
        <sz val="10"/>
        <rFont val="Arial"/>
        <family val="2"/>
      </rPr>
      <t xml:space="preserve"> reflects cost differentials for professional and executive households in the top income quintile. Operationally, this standard of living is set by the weighting structure. Homeownership costs, for example, are more heavily weighted than they would be if the Index reflected a clerical worker standard of living or average costs for all urban consumers. (Weights for component indexes appear above column headings—e.g., 14.67% for Grocery Items.)</t>
    </r>
  </si>
  <si>
    <t>The annual average report contains the average prices of goods for the first three quarters of the year, with index values based on the new weights for the upcoming year.  Index numbers in section 1 include average prices for 276 urban areas where we have data for at least two pricing periods.  Index numbers in section 2 include average prices for all 296 urban areas where we have data from at least one pricing period.</t>
  </si>
  <si>
    <t>The items and weights in this study are listed below.  Weights calculated by C2ER are based on data extracted from the 2022 US Consumer Expenditure Survey, BLS.</t>
  </si>
  <si>
    <t>Gilbert AZ</t>
  </si>
  <si>
    <t>San Jose-Sunnyvale-Santa Clara CA Metro</t>
  </si>
  <si>
    <t>San Jose CA</t>
  </si>
  <si>
    <t>Athens-Clarke County GA Metro</t>
  </si>
  <si>
    <t>Athens GA</t>
  </si>
  <si>
    <t>Columbus GA-AL Metro</t>
  </si>
  <si>
    <t>Columbus GA</t>
  </si>
  <si>
    <t>Joliet-Will County IL</t>
  </si>
  <si>
    <t>Lafayette-West Lafayette IN Metro</t>
  </si>
  <si>
    <t>Lafayette IN</t>
  </si>
  <si>
    <t>Hammond LA Metro</t>
  </si>
  <si>
    <t>Hammond LA</t>
  </si>
  <si>
    <t>Niles MI Metro</t>
  </si>
  <si>
    <t>Benton Harbor MI</t>
  </si>
  <si>
    <t>Billings MT Metro</t>
  </si>
  <si>
    <t>Billings MT</t>
  </si>
  <si>
    <t>Nassau County-Suffolk County NY Metro Div.</t>
  </si>
  <si>
    <t>Nassau County NY</t>
  </si>
  <si>
    <t>Syracuse NY Metro</t>
  </si>
  <si>
    <t>Syracuse NY</t>
  </si>
  <si>
    <t>Herkimer County NY</t>
  </si>
  <si>
    <t>Burlington NC Metro</t>
  </si>
  <si>
    <t>Burlington NC</t>
  </si>
  <si>
    <t>Fargo ND-MN Metro</t>
  </si>
  <si>
    <t>Fargo-Moorhead ND-MN</t>
  </si>
  <si>
    <t>NonMetro US</t>
  </si>
  <si>
    <t>Wayne County PA</t>
  </si>
  <si>
    <t>St. George UT Metro</t>
  </si>
  <si>
    <t>St. George UT</t>
  </si>
  <si>
    <t>Everett WA</t>
  </si>
  <si>
    <t>Seattle-Bellevue-Kent WA Metro</t>
  </si>
  <si>
    <t>Kent WA</t>
  </si>
  <si>
    <t>2023 Annual Average Section 1 Index</t>
  </si>
  <si>
    <t>2023 Annual Section 1 Average Prices</t>
  </si>
  <si>
    <t>2023 Annual Average</t>
  </si>
  <si>
    <t>Tuscaloosa AL Metro</t>
  </si>
  <si>
    <t>Tuscaloosa AL</t>
  </si>
  <si>
    <t>Redding CA Metro</t>
  </si>
  <si>
    <t>Redding CA</t>
  </si>
  <si>
    <t>Macon-Bibb County GA Metro</t>
  </si>
  <si>
    <t>Macon GA</t>
  </si>
  <si>
    <t>Sumter SC Metro</t>
  </si>
  <si>
    <t>Sumter SC</t>
  </si>
  <si>
    <t>Denton TX</t>
  </si>
  <si>
    <t>McKinney TX</t>
  </si>
  <si>
    <t>2023 Annual Average Section 2 Index</t>
  </si>
  <si>
    <t>2023 Annual Section 2 Average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</si>
</sst>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0.0000"/>
    <numFmt numFmtId="165" formatCode="0.000"/>
    <numFmt numFmtId="166" formatCode="0.0"/>
    <numFmt numFmtId="167" formatCode="00\-00000\-000"/>
    <numFmt numFmtId="168" formatCode="&quot;$&quot;#,##0.00"/>
    <numFmt numFmtId="169" formatCode="&quot;$&quot;#,##0"/>
    <numFmt numFmtId="170" formatCode="&quot;$&quot;#,##0.000"/>
    <numFmt numFmtId="171" formatCode="_(&quot;$&quot;* #,##0_);_(&quot;$&quot;* \(#,##0\);_(&quot;$&quot;* &quot;-&quot;??_);_(@_)"/>
    <numFmt numFmtId="172" formatCode="_(&quot;$&quot;* #,##0.000_);_(&quot;$&quot;* \(#,##0.000\);_(&quot;$&quot;* &quot;-&quot;??_);_(@_)"/>
    <numFmt numFmtId="173" formatCode="0.000000"/>
  </numFmts>
  <fonts count="24" x14ac:knownFonts="1">
    <font>
      <sz val="10"/>
      <name val="Arial"/>
    </font>
    <font>
      <sz val="11"/>
      <color theme="1"/>
      <name val="Calibri"/>
      <family val="2"/>
      <scheme val="minor"/>
    </font>
    <font>
      <sz val="10"/>
      <name val="Arial"/>
      <family val="2"/>
    </font>
    <font>
      <sz val="10"/>
      <name val="Arial"/>
      <family val="2"/>
    </font>
    <font>
      <b/>
      <sz val="10"/>
      <name val="Arial"/>
      <family val="2"/>
    </font>
    <font>
      <i/>
      <sz val="10"/>
      <name val="Arial"/>
      <family val="2"/>
    </font>
    <font>
      <u/>
      <sz val="10"/>
      <name val="Arial"/>
      <family val="2"/>
    </font>
    <font>
      <b/>
      <i/>
      <sz val="10"/>
      <name val="Arial"/>
      <family val="2"/>
    </font>
    <font>
      <sz val="8"/>
      <name val="Symbol"/>
      <family val="1"/>
      <charset val="2"/>
    </font>
    <font>
      <b/>
      <sz val="12"/>
      <color indexed="16"/>
      <name val="Arial"/>
      <family val="2"/>
    </font>
    <font>
      <sz val="10"/>
      <color indexed="13"/>
      <name val="Arial"/>
      <family val="2"/>
    </font>
    <font>
      <b/>
      <sz val="10"/>
      <color indexed="13"/>
      <name val="Arial"/>
      <family val="2"/>
    </font>
    <font>
      <b/>
      <sz val="10"/>
      <color indexed="8"/>
      <name val="Arial"/>
      <family val="2"/>
    </font>
    <font>
      <sz val="10"/>
      <color indexed="8"/>
      <name val="Arial"/>
      <family val="2"/>
    </font>
    <font>
      <b/>
      <sz val="10"/>
      <color indexed="43"/>
      <name val="Arial"/>
      <family val="2"/>
    </font>
    <font>
      <sz val="10"/>
      <color indexed="9"/>
      <name val="Arial"/>
      <family val="2"/>
    </font>
    <font>
      <b/>
      <sz val="11"/>
      <name val="Arial"/>
      <family val="2"/>
    </font>
    <font>
      <b/>
      <sz val="16"/>
      <name val="Arial"/>
      <family val="2"/>
    </font>
    <font>
      <b/>
      <sz val="10"/>
      <color indexed="9"/>
      <name val="Arial"/>
      <family val="2"/>
    </font>
    <font>
      <b/>
      <sz val="16"/>
      <color indexed="9"/>
      <name val="Arial"/>
      <family val="2"/>
    </font>
    <font>
      <b/>
      <sz val="10"/>
      <color rgb="FFFFFF00"/>
      <name val="Arial"/>
      <family val="2"/>
    </font>
    <font>
      <sz val="11"/>
      <color rgb="FF9C6500"/>
      <name val="Calibri"/>
      <family val="2"/>
      <scheme val="minor"/>
    </font>
    <font>
      <sz val="11"/>
      <color indexed="8"/>
      <name val="Calibri"/>
      <family val="2"/>
      <scheme val="minor"/>
    </font>
    <font>
      <sz val="11"/>
      <color rgb="FF000080"/>
      <name val="Calibri"/>
      <family val="2"/>
    </font>
  </fonts>
  <fills count="12">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indexed="60"/>
        <bgColor indexed="64"/>
      </patternFill>
    </fill>
    <fill>
      <patternFill patternType="solid">
        <fgColor indexed="9"/>
        <bgColor indexed="64"/>
      </patternFill>
    </fill>
    <fill>
      <patternFill patternType="solid">
        <fgColor indexed="56"/>
        <bgColor indexed="64"/>
      </patternFill>
    </fill>
    <fill>
      <patternFill patternType="solid">
        <fgColor theme="4" tint="0.59999389629810485"/>
        <bgColor indexed="65"/>
      </patternFill>
    </fill>
    <fill>
      <patternFill patternType="solid">
        <fgColor rgb="FFFFFFCC"/>
      </patternFill>
    </fill>
    <fill>
      <patternFill patternType="solid">
        <fgColor rgb="FFFF0000"/>
        <bgColor indexed="64"/>
      </patternFill>
    </fill>
    <fill>
      <patternFill patternType="solid">
        <fgColor theme="4" tint="0.79998168889431442"/>
        <bgColor indexed="64"/>
      </patternFill>
    </fill>
    <fill>
      <patternFill patternType="solid">
        <fgColor rgb="FFFFEB9C"/>
      </patternFill>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s>
  <cellStyleXfs count="25">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8" borderId="9" applyNumberFormat="0" applyFont="0" applyAlignment="0" applyProtection="0"/>
    <xf numFmtId="9" fontId="3" fillId="0" borderId="0" applyFont="0" applyFill="0" applyBorder="0" applyAlignment="0" applyProtection="0"/>
    <xf numFmtId="0" fontId="1" fillId="0" borderId="0"/>
    <xf numFmtId="0" fontId="21" fillId="11" borderId="0" applyNumberFormat="0" applyBorder="0" applyAlignment="0" applyProtection="0"/>
    <xf numFmtId="0" fontId="1" fillId="7"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22" fillId="0" borderId="0"/>
    <xf numFmtId="0" fontId="2" fillId="0" borderId="0"/>
    <xf numFmtId="43" fontId="2" fillId="0" borderId="0" applyFont="0" applyFill="0" applyBorder="0" applyAlignment="0" applyProtection="0"/>
    <xf numFmtId="44" fontId="2" fillId="0" borderId="0" applyFont="0" applyFill="0" applyBorder="0" applyAlignment="0" applyProtection="0"/>
  </cellStyleXfs>
  <cellXfs count="117">
    <xf numFmtId="0" fontId="0" fillId="0" borderId="0" xfId="0"/>
    <xf numFmtId="0" fontId="0" fillId="0" borderId="0" xfId="0" applyAlignment="1">
      <alignment readingOrder="1"/>
    </xf>
    <xf numFmtId="0" fontId="0" fillId="0" borderId="0" xfId="0" applyAlignment="1">
      <alignment horizontal="center"/>
    </xf>
    <xf numFmtId="0" fontId="8" fillId="0" borderId="0" xfId="0" applyFont="1" applyAlignment="1">
      <alignment horizontal="justify"/>
    </xf>
    <xf numFmtId="0" fontId="0" fillId="0" borderId="0" xfId="0" applyAlignment="1">
      <alignment horizontal="center" wrapText="1"/>
    </xf>
    <xf numFmtId="0" fontId="4" fillId="0" borderId="0" xfId="0" applyFont="1" applyAlignment="1">
      <alignment horizontal="left" wrapText="1" readingOrder="1"/>
    </xf>
    <xf numFmtId="0" fontId="10" fillId="2" borderId="0" xfId="0" applyFont="1" applyFill="1"/>
    <xf numFmtId="0" fontId="11" fillId="2" borderId="0" xfId="0" applyFont="1" applyFill="1"/>
    <xf numFmtId="0" fontId="11" fillId="2" borderId="0" xfId="0" applyFont="1" applyFill="1" applyAlignment="1">
      <alignment horizontal="center"/>
    </xf>
    <xf numFmtId="0" fontId="11" fillId="3" borderId="0" xfId="0" applyFont="1" applyFill="1" applyAlignment="1">
      <alignment horizontal="left"/>
    </xf>
    <xf numFmtId="166" fontId="11" fillId="2" borderId="0" xfId="0" applyNumberFormat="1" applyFont="1" applyFill="1" applyAlignment="1">
      <alignment horizontal="center"/>
    </xf>
    <xf numFmtId="0" fontId="12" fillId="0" borderId="0" xfId="0" applyFont="1" applyAlignment="1" applyProtection="1">
      <alignment horizontal="left" vertical="top"/>
      <protection locked="0"/>
    </xf>
    <xf numFmtId="0" fontId="4" fillId="0" borderId="0" xfId="0" applyFont="1"/>
    <xf numFmtId="167" fontId="13" fillId="0" borderId="0" xfId="0" applyNumberFormat="1" applyFont="1" applyAlignment="1">
      <alignment horizontal="left"/>
    </xf>
    <xf numFmtId="0" fontId="2" fillId="0" borderId="0" xfId="0" applyFont="1"/>
    <xf numFmtId="166" fontId="0" fillId="0" borderId="0" xfId="0" applyNumberFormat="1"/>
    <xf numFmtId="0" fontId="4" fillId="0" borderId="0" xfId="0" applyFont="1" applyAlignment="1">
      <alignment horizontal="center"/>
    </xf>
    <xf numFmtId="168" fontId="0" fillId="0" borderId="0" xfId="0" applyNumberFormat="1"/>
    <xf numFmtId="0" fontId="14" fillId="4" borderId="0" xfId="0" applyFont="1" applyFill="1"/>
    <xf numFmtId="0" fontId="14" fillId="4" borderId="0" xfId="0" applyFont="1" applyFill="1" applyAlignment="1">
      <alignment horizontal="center"/>
    </xf>
    <xf numFmtId="9" fontId="14" fillId="4" borderId="0" xfId="0" applyNumberFormat="1" applyFont="1" applyFill="1" applyAlignment="1">
      <alignment horizontal="center"/>
    </xf>
    <xf numFmtId="0" fontId="10" fillId="4" borderId="0" xfId="0" applyFont="1" applyFill="1"/>
    <xf numFmtId="0" fontId="11" fillId="4" borderId="0" xfId="0" applyFont="1" applyFill="1"/>
    <xf numFmtId="0" fontId="11" fillId="4" borderId="0" xfId="0" applyFont="1" applyFill="1" applyAlignment="1">
      <alignment horizontal="center"/>
    </xf>
    <xf numFmtId="0" fontId="4" fillId="0" borderId="0" xfId="0" applyFont="1" applyAlignment="1">
      <alignment horizontal="left"/>
    </xf>
    <xf numFmtId="2" fontId="0" fillId="0" borderId="0" xfId="0" applyNumberFormat="1" applyAlignment="1">
      <alignment horizontal="right"/>
    </xf>
    <xf numFmtId="0" fontId="11" fillId="0" borderId="0" xfId="0" applyFont="1" applyAlignment="1">
      <alignment horizontal="center"/>
    </xf>
    <xf numFmtId="44" fontId="0" fillId="0" borderId="0" xfId="5" applyFont="1" applyAlignment="1">
      <alignment horizontal="right"/>
    </xf>
    <xf numFmtId="0" fontId="0" fillId="0" borderId="0" xfId="0" applyAlignment="1">
      <alignment horizontal="left"/>
    </xf>
    <xf numFmtId="171" fontId="0" fillId="0" borderId="0" xfId="5" applyNumberFormat="1" applyFont="1" applyAlignment="1">
      <alignment horizontal="right"/>
    </xf>
    <xf numFmtId="172" fontId="0" fillId="0" borderId="0" xfId="5" applyNumberFormat="1" applyFont="1" applyAlignment="1">
      <alignment horizontal="right"/>
    </xf>
    <xf numFmtId="170" fontId="0" fillId="0" borderId="0" xfId="0" applyNumberFormat="1"/>
    <xf numFmtId="169" fontId="0" fillId="0" borderId="0" xfId="1" applyNumberFormat="1" applyFont="1" applyBorder="1"/>
    <xf numFmtId="9" fontId="20" fillId="9" borderId="0" xfId="0" applyNumberFormat="1" applyFont="1" applyFill="1" applyAlignment="1">
      <alignment horizontal="center"/>
    </xf>
    <xf numFmtId="10" fontId="20" fillId="9" borderId="0" xfId="0" applyNumberFormat="1" applyFont="1" applyFill="1" applyAlignment="1">
      <alignment horizontal="center"/>
    </xf>
    <xf numFmtId="2" fontId="0" fillId="0" borderId="0" xfId="0" applyNumberFormat="1"/>
    <xf numFmtId="165" fontId="0" fillId="0" borderId="0" xfId="0" applyNumberFormat="1"/>
    <xf numFmtId="10" fontId="14" fillId="4" borderId="0" xfId="0" applyNumberFormat="1" applyFont="1" applyFill="1" applyAlignment="1">
      <alignment horizontal="center"/>
    </xf>
    <xf numFmtId="164" fontId="0" fillId="0" borderId="0" xfId="0" applyNumberFormat="1"/>
    <xf numFmtId="0" fontId="3" fillId="0" borderId="0" xfId="10"/>
    <xf numFmtId="8" fontId="3" fillId="10" borderId="1" xfId="10" applyNumberFormat="1" applyFill="1" applyBorder="1" applyAlignment="1">
      <alignment horizontal="right" wrapText="1"/>
    </xf>
    <xf numFmtId="8" fontId="3" fillId="10" borderId="2" xfId="10" applyNumberFormat="1" applyFill="1" applyBorder="1" applyAlignment="1">
      <alignment horizontal="right" wrapText="1"/>
    </xf>
    <xf numFmtId="0" fontId="4" fillId="10" borderId="3" xfId="10" applyFont="1" applyFill="1" applyBorder="1" applyAlignment="1">
      <alignment wrapText="1"/>
    </xf>
    <xf numFmtId="8" fontId="3" fillId="5" borderId="4" xfId="10" applyNumberFormat="1" applyFill="1" applyBorder="1" applyAlignment="1">
      <alignment horizontal="right" wrapText="1"/>
    </xf>
    <xf numFmtId="8" fontId="3" fillId="5" borderId="0" xfId="10" applyNumberFormat="1" applyFill="1" applyAlignment="1">
      <alignment horizontal="right" wrapText="1"/>
    </xf>
    <xf numFmtId="0" fontId="4" fillId="5" borderId="5" xfId="10" applyFont="1" applyFill="1" applyBorder="1" applyAlignment="1">
      <alignment wrapText="1"/>
    </xf>
    <xf numFmtId="8" fontId="3" fillId="10" borderId="4" xfId="10" applyNumberFormat="1" applyFill="1" applyBorder="1" applyAlignment="1">
      <alignment horizontal="right" wrapText="1"/>
    </xf>
    <xf numFmtId="8" fontId="3" fillId="10" borderId="0" xfId="10" applyNumberFormat="1" applyFill="1" applyAlignment="1">
      <alignment horizontal="right" wrapText="1"/>
    </xf>
    <xf numFmtId="0" fontId="4" fillId="10" borderId="5" xfId="10" applyFont="1" applyFill="1" applyBorder="1" applyAlignment="1">
      <alignment wrapText="1"/>
    </xf>
    <xf numFmtId="8" fontId="3" fillId="0" borderId="0" xfId="10" applyNumberFormat="1"/>
    <xf numFmtId="6" fontId="3" fillId="10" borderId="4" xfId="10" applyNumberFormat="1" applyFill="1" applyBorder="1" applyAlignment="1">
      <alignment horizontal="right" wrapText="1"/>
    </xf>
    <xf numFmtId="6" fontId="3" fillId="10" borderId="0" xfId="10" applyNumberFormat="1" applyFill="1" applyAlignment="1">
      <alignment horizontal="right" wrapText="1"/>
    </xf>
    <xf numFmtId="6" fontId="3" fillId="5" borderId="4" xfId="10" applyNumberFormat="1" applyFill="1" applyBorder="1" applyAlignment="1">
      <alignment horizontal="right" wrapText="1"/>
    </xf>
    <xf numFmtId="6" fontId="3" fillId="5" borderId="0" xfId="10" applyNumberFormat="1" applyFill="1" applyAlignment="1">
      <alignment horizontal="right" wrapText="1"/>
    </xf>
    <xf numFmtId="0" fontId="15" fillId="6" borderId="6" xfId="10" applyFont="1" applyFill="1" applyBorder="1" applyAlignment="1">
      <alignment horizontal="center" wrapText="1"/>
    </xf>
    <xf numFmtId="0" fontId="15" fillId="6" borderId="7" xfId="10" applyFont="1" applyFill="1" applyBorder="1" applyAlignment="1">
      <alignment horizontal="center" wrapText="1"/>
    </xf>
    <xf numFmtId="0" fontId="15" fillId="6" borderId="8" xfId="10" applyFont="1" applyFill="1" applyBorder="1" applyAlignment="1">
      <alignment horizontal="center" wrapText="1"/>
    </xf>
    <xf numFmtId="0" fontId="16" fillId="0" borderId="0" xfId="10" applyFont="1"/>
    <xf numFmtId="166" fontId="3" fillId="5" borderId="1" xfId="10" applyNumberFormat="1" applyFill="1" applyBorder="1" applyAlignment="1">
      <alignment horizontal="right" wrapText="1"/>
    </xf>
    <xf numFmtId="166" fontId="3" fillId="5" borderId="2" xfId="10" applyNumberFormat="1" applyFill="1" applyBorder="1" applyAlignment="1">
      <alignment horizontal="right" wrapText="1"/>
    </xf>
    <xf numFmtId="0" fontId="4" fillId="5" borderId="3" xfId="10" applyFont="1" applyFill="1" applyBorder="1" applyAlignment="1">
      <alignment wrapText="1"/>
    </xf>
    <xf numFmtId="166" fontId="3" fillId="10" borderId="4" xfId="10" applyNumberFormat="1" applyFill="1" applyBorder="1" applyAlignment="1">
      <alignment horizontal="right" wrapText="1"/>
    </xf>
    <xf numFmtId="166" fontId="3" fillId="10" borderId="0" xfId="10" applyNumberFormat="1" applyFill="1" applyAlignment="1">
      <alignment horizontal="right" wrapText="1"/>
    </xf>
    <xf numFmtId="166" fontId="3" fillId="5" borderId="4" xfId="10" applyNumberFormat="1" applyFill="1" applyBorder="1" applyAlignment="1">
      <alignment horizontal="right" wrapText="1"/>
    </xf>
    <xf numFmtId="166" fontId="3" fillId="5" borderId="0" xfId="10" applyNumberFormat="1" applyFill="1" applyAlignment="1">
      <alignment horizontal="right" wrapText="1"/>
    </xf>
    <xf numFmtId="10" fontId="3" fillId="0" borderId="0" xfId="10" applyNumberFormat="1"/>
    <xf numFmtId="10" fontId="0" fillId="0" borderId="1" xfId="12" applyNumberFormat="1" applyFont="1" applyBorder="1" applyAlignment="1">
      <alignment horizontal="center"/>
    </xf>
    <xf numFmtId="0" fontId="3" fillId="0" borderId="2" xfId="10" applyBorder="1"/>
    <xf numFmtId="0" fontId="3" fillId="0" borderId="3" xfId="10" applyBorder="1"/>
    <xf numFmtId="0" fontId="3" fillId="10" borderId="0" xfId="10" applyFill="1"/>
    <xf numFmtId="0" fontId="3" fillId="10" borderId="5" xfId="10" applyFill="1" applyBorder="1"/>
    <xf numFmtId="10" fontId="0" fillId="0" borderId="4" xfId="12" applyNumberFormat="1" applyFont="1" applyBorder="1" applyAlignment="1">
      <alignment horizontal="center"/>
    </xf>
    <xf numFmtId="0" fontId="3" fillId="0" borderId="5" xfId="10" applyBorder="1"/>
    <xf numFmtId="0" fontId="15" fillId="0" borderId="0" xfId="10" applyFont="1" applyAlignment="1">
      <alignment vertical="top" wrapText="1"/>
    </xf>
    <xf numFmtId="0" fontId="15" fillId="6" borderId="6" xfId="10" applyFont="1" applyFill="1" applyBorder="1" applyAlignment="1">
      <alignment vertical="top" wrapText="1"/>
    </xf>
    <xf numFmtId="0" fontId="15" fillId="6" borderId="7" xfId="10" applyFont="1" applyFill="1" applyBorder="1" applyAlignment="1">
      <alignment vertical="top" wrapText="1"/>
    </xf>
    <xf numFmtId="0" fontId="15" fillId="6" borderId="8" xfId="10" applyFont="1" applyFill="1" applyBorder="1" applyAlignment="1">
      <alignment vertical="top"/>
    </xf>
    <xf numFmtId="0" fontId="3" fillId="0" borderId="0" xfId="10" applyAlignment="1">
      <alignment horizontal="right"/>
    </xf>
    <xf numFmtId="0" fontId="15" fillId="6" borderId="1" xfId="10" applyFont="1" applyFill="1" applyBorder="1" applyAlignment="1">
      <alignment vertical="center"/>
    </xf>
    <xf numFmtId="0" fontId="15" fillId="6" borderId="2" xfId="10" applyFont="1" applyFill="1" applyBorder="1" applyAlignment="1">
      <alignment vertical="center"/>
    </xf>
    <xf numFmtId="0" fontId="15" fillId="6" borderId="3" xfId="10" applyFont="1" applyFill="1" applyBorder="1" applyAlignment="1">
      <alignment vertical="center"/>
    </xf>
    <xf numFmtId="0" fontId="15" fillId="6" borderId="4" xfId="10" applyFont="1" applyFill="1" applyBorder="1" applyAlignment="1">
      <alignment vertical="center"/>
    </xf>
    <xf numFmtId="0" fontId="15" fillId="6" borderId="0" xfId="10" applyFont="1" applyFill="1" applyAlignment="1">
      <alignment vertical="center"/>
    </xf>
    <xf numFmtId="0" fontId="15" fillId="6" borderId="5" xfId="10" applyFont="1" applyFill="1" applyBorder="1" applyAlignment="1">
      <alignment vertical="center"/>
    </xf>
    <xf numFmtId="0" fontId="18" fillId="6" borderId="5" xfId="10" applyFont="1" applyFill="1" applyBorder="1" applyAlignment="1">
      <alignment horizontal="right" vertical="center" indent="1"/>
    </xf>
    <xf numFmtId="173" fontId="0" fillId="0" borderId="0" xfId="0" applyNumberFormat="1" applyAlignment="1">
      <alignment horizontal="center" vertical="center"/>
    </xf>
    <xf numFmtId="173" fontId="0" fillId="0" borderId="0" xfId="0" applyNumberFormat="1" applyAlignment="1">
      <alignment horizontal="center"/>
    </xf>
    <xf numFmtId="1" fontId="0" fillId="0" borderId="0" xfId="1" applyNumberFormat="1" applyFont="1" applyBorder="1"/>
    <xf numFmtId="0" fontId="2" fillId="0" borderId="0" xfId="0" applyFont="1" applyAlignment="1">
      <alignment horizontal="left" wrapText="1" readingOrder="1"/>
    </xf>
    <xf numFmtId="10" fontId="2" fillId="10" borderId="4" xfId="12" applyNumberFormat="1" applyFont="1" applyFill="1" applyBorder="1" applyAlignment="1">
      <alignment horizontal="center"/>
    </xf>
    <xf numFmtId="169" fontId="2" fillId="0" borderId="0" xfId="1" applyNumberFormat="1" applyFont="1" applyFill="1" applyBorder="1"/>
    <xf numFmtId="4" fontId="2" fillId="0" borderId="0" xfId="0" applyNumberFormat="1" applyFont="1"/>
    <xf numFmtId="169" fontId="2" fillId="0" borderId="0" xfId="0" applyNumberFormat="1" applyFont="1"/>
    <xf numFmtId="3" fontId="2" fillId="0" borderId="0" xfId="1" applyNumberFormat="1" applyFont="1" applyFill="1" applyBorder="1"/>
    <xf numFmtId="1" fontId="2" fillId="0" borderId="0" xfId="0" applyNumberFormat="1" applyFont="1"/>
    <xf numFmtId="165" fontId="2" fillId="0" borderId="0" xfId="0" applyNumberFormat="1" applyFont="1"/>
    <xf numFmtId="167" fontId="2" fillId="0" borderId="0" xfId="0" applyNumberFormat="1" applyFont="1" applyAlignment="1">
      <alignment horizontal="center"/>
    </xf>
    <xf numFmtId="49" fontId="2" fillId="0" borderId="0" xfId="0" applyNumberFormat="1" applyFont="1"/>
    <xf numFmtId="166" fontId="2" fillId="0" borderId="0" xfId="0" applyNumberFormat="1" applyFont="1"/>
    <xf numFmtId="168" fontId="2" fillId="0" borderId="0" xfId="0" applyNumberFormat="1" applyFont="1"/>
    <xf numFmtId="39" fontId="2" fillId="0" borderId="0" xfId="5" applyNumberFormat="1" applyFont="1" applyFill="1" applyBorder="1"/>
    <xf numFmtId="170" fontId="2" fillId="0" borderId="0" xfId="0" applyNumberFormat="1" applyFont="1"/>
    <xf numFmtId="0" fontId="4" fillId="0" borderId="0" xfId="0" applyFont="1" applyAlignment="1">
      <alignment horizontal="center"/>
    </xf>
    <xf numFmtId="0" fontId="2" fillId="0" borderId="0" xfId="0" applyFont="1" applyAlignment="1">
      <alignment horizontal="left" wrapText="1" readingOrder="1"/>
    </xf>
    <xf numFmtId="0" fontId="4" fillId="0" borderId="0" xfId="0" applyFont="1" applyAlignment="1">
      <alignment horizontal="left" wrapText="1" readingOrder="1"/>
    </xf>
    <xf numFmtId="0" fontId="7" fillId="0" borderId="0" xfId="0" applyFont="1" applyAlignment="1">
      <alignment horizontal="left" wrapText="1" readingOrder="1"/>
    </xf>
    <xf numFmtId="0" fontId="9" fillId="0" borderId="0" xfId="0" applyFont="1" applyAlignment="1">
      <alignment horizontal="right"/>
    </xf>
    <xf numFmtId="0" fontId="4" fillId="0" borderId="0" xfId="0" applyFont="1" applyAlignment="1">
      <alignment horizontal="center" wrapText="1"/>
    </xf>
    <xf numFmtId="0" fontId="0" fillId="0" borderId="0" xfId="0" applyAlignment="1">
      <alignment horizontal="left" wrapText="1" readingOrder="1"/>
    </xf>
    <xf numFmtId="0" fontId="23" fillId="0" borderId="0" xfId="0" applyFont="1" applyAlignment="1">
      <alignment horizontal="left" vertical="top" wrapText="1" indent="1"/>
    </xf>
    <xf numFmtId="0" fontId="4" fillId="0" borderId="0" xfId="0" applyFont="1" applyAlignment="1">
      <alignment horizontal="left"/>
    </xf>
    <xf numFmtId="0" fontId="19" fillId="6" borderId="8" xfId="10" applyFont="1" applyFill="1" applyBorder="1" applyAlignment="1">
      <alignment horizontal="center" vertical="center"/>
    </xf>
    <xf numFmtId="0" fontId="19" fillId="6" borderId="7" xfId="10" applyFont="1" applyFill="1" applyBorder="1" applyAlignment="1">
      <alignment horizontal="center" vertical="center"/>
    </xf>
    <xf numFmtId="0" fontId="19" fillId="6" borderId="6" xfId="10" applyFont="1" applyFill="1" applyBorder="1" applyAlignment="1">
      <alignment horizontal="center" vertical="center"/>
    </xf>
    <xf numFmtId="0" fontId="17" fillId="0" borderId="0" xfId="10" applyFont="1" applyAlignment="1">
      <alignment horizontal="center" vertical="center"/>
    </xf>
    <xf numFmtId="0" fontId="3" fillId="0" borderId="0" xfId="10" applyAlignment="1">
      <alignment horizontal="left" vertical="center" wrapText="1"/>
    </xf>
    <xf numFmtId="3" fontId="2" fillId="0" borderId="0" xfId="2" applyNumberFormat="1" applyFont="1" applyFill="1" applyBorder="1" applyAlignment="1">
      <alignment horizontal="center" vertical="center"/>
    </xf>
  </cellXfs>
  <cellStyles count="25">
    <cellStyle name="40% - Accent1 2" xfId="15" xr:uid="{D2C7C269-EC1B-4A4C-AB0E-794CA8CFAA07}"/>
    <cellStyle name="Comma" xfId="1" builtinId="3"/>
    <cellStyle name="Comma 2" xfId="2" xr:uid="{00000000-0005-0000-0000-000003000000}"/>
    <cellStyle name="Comma 3" xfId="3" xr:uid="{00000000-0005-0000-0000-000004000000}"/>
    <cellStyle name="Comma 4" xfId="4" xr:uid="{00000000-0005-0000-0000-000005000000}"/>
    <cellStyle name="Comma 5" xfId="23" xr:uid="{D0845A88-0F87-4247-BA8C-C70DBF9FC8FB}"/>
    <cellStyle name="Currency" xfId="5" builtinId="4"/>
    <cellStyle name="Currency 2" xfId="6" xr:uid="{00000000-0005-0000-0000-000007000000}"/>
    <cellStyle name="Currency 2 2" xfId="18" xr:uid="{7842299B-D6D8-426F-A3C1-C086C61BF42E}"/>
    <cellStyle name="Currency 3" xfId="7" xr:uid="{00000000-0005-0000-0000-000008000000}"/>
    <cellStyle name="Currency 4" xfId="8" xr:uid="{00000000-0005-0000-0000-000009000000}"/>
    <cellStyle name="Currency 5" xfId="9" xr:uid="{00000000-0005-0000-0000-00000A000000}"/>
    <cellStyle name="Currency 6" xfId="24" xr:uid="{0DCE528E-4F24-4F45-97E0-F777C580750C}"/>
    <cellStyle name="Currency 7" xfId="16" xr:uid="{DEB2297F-4130-4BC2-B9FE-B6EBB7AAD6A5}"/>
    <cellStyle name="Neutral 2" xfId="14" xr:uid="{2CBB114A-44B0-465F-9475-170D6828141E}"/>
    <cellStyle name="Normal" xfId="0" builtinId="0"/>
    <cellStyle name="Normal 2" xfId="10" xr:uid="{00000000-0005-0000-0000-00000D000000}"/>
    <cellStyle name="Normal 3" xfId="20" xr:uid="{E07D8230-7A5B-480B-A97F-5B3A89B875AB}"/>
    <cellStyle name="Normal 4" xfId="21" xr:uid="{912C635E-105A-4F79-AD48-A28939B80131}"/>
    <cellStyle name="Normal 5" xfId="19" xr:uid="{9852586E-07FA-459E-80EF-15B55CBC383C}"/>
    <cellStyle name="Normal 6" xfId="22" xr:uid="{AEE6BB95-37A4-46BD-8C03-EDAE3D723E7F}"/>
    <cellStyle name="Normal 7" xfId="13" xr:uid="{A81EC1EE-9BC5-4D88-8A77-7011BF400296}"/>
    <cellStyle name="Note 2" xfId="11" xr:uid="{00000000-0005-0000-0000-00000E000000}"/>
    <cellStyle name="Percent 2" xfId="12" xr:uid="{00000000-0005-0000-0000-00000F000000}"/>
    <cellStyle name="Percent 3" xfId="17" xr:uid="{DDC017BB-9750-4262-9701-F14F1BB30258}"/>
  </cellStyles>
  <dxfs count="78">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Drop" dropStyle="combo" dx="22" fmlaLink="C3" fmlaRange="Cities" noThreeD="1" sel="1" val="0"/>
</file>

<file path=xl/ctrlProps/ctrlProp2.xml><?xml version="1.0" encoding="utf-8"?>
<formControlPr xmlns="http://schemas.microsoft.com/office/spreadsheetml/2009/9/main" objectType="Drop" dropStyle="combo" dx="22" fmlaLink="C4" fmlaRange="Cities" noThreeD="1" sel="286" val="278"/>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123825</xdr:colOff>
      <xdr:row>3</xdr:row>
      <xdr:rowOff>95250</xdr:rowOff>
    </xdr:to>
    <xdr:pic>
      <xdr:nvPicPr>
        <xdr:cNvPr id="9487" name="Picture 2" descr="C2ERLogo">
          <a:extLst>
            <a:ext uri="{FF2B5EF4-FFF2-40B4-BE49-F238E27FC236}">
              <a16:creationId xmlns:a16="http://schemas.microsoft.com/office/drawing/2014/main" id="{00000000-0008-0000-0000-00000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43350" cy="609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180975</xdr:colOff>
      <xdr:row>4</xdr:row>
      <xdr:rowOff>114300</xdr:rowOff>
    </xdr:to>
    <xdr:pic>
      <xdr:nvPicPr>
        <xdr:cNvPr id="2390" name="Picture 2" descr="C2ERLogo">
          <a:extLst>
            <a:ext uri="{FF2B5EF4-FFF2-40B4-BE49-F238E27FC236}">
              <a16:creationId xmlns:a16="http://schemas.microsoft.com/office/drawing/2014/main" id="{00000000-0008-0000-0200-00005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67150" cy="76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xdr:row>
          <xdr:rowOff>0</xdr:rowOff>
        </xdr:from>
        <xdr:to>
          <xdr:col>3</xdr:col>
          <xdr:colOff>0</xdr:colOff>
          <xdr:row>3</xdr:row>
          <xdr:rowOff>0</xdr:rowOff>
        </xdr:to>
        <xdr:sp macro="" textlink="">
          <xdr:nvSpPr>
            <xdr:cNvPr id="10241" name="MovingFrom"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xdr:row>
          <xdr:rowOff>0</xdr:rowOff>
        </xdr:from>
        <xdr:to>
          <xdr:col>3</xdr:col>
          <xdr:colOff>0</xdr:colOff>
          <xdr:row>4</xdr:row>
          <xdr:rowOff>0</xdr:rowOff>
        </xdr:to>
        <xdr:sp macro="" textlink="">
          <xdr:nvSpPr>
            <xdr:cNvPr id="10242" name="MovingTo"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0070C0"/>
  </sheetPr>
  <dimension ref="A1:I49"/>
  <sheetViews>
    <sheetView tabSelected="1" zoomScaleNormal="100" workbookViewId="0"/>
  </sheetViews>
  <sheetFormatPr defaultRowHeight="12.75" x14ac:dyDescent="0.35"/>
  <cols>
    <col min="2" max="2" width="17.1328125" customWidth="1"/>
    <col min="6" max="6" width="17.1328125" customWidth="1"/>
    <col min="9" max="9" width="11.59765625" customWidth="1"/>
  </cols>
  <sheetData>
    <row r="1" spans="1:9" x14ac:dyDescent="0.35">
      <c r="A1" s="14" t="s">
        <v>0</v>
      </c>
    </row>
    <row r="3" spans="1:9" ht="15" x14ac:dyDescent="0.4">
      <c r="G3" s="106" t="s">
        <v>858</v>
      </c>
      <c r="H3" s="106"/>
      <c r="I3" s="106"/>
    </row>
    <row r="4" spans="1:9" ht="15" x14ac:dyDescent="0.4">
      <c r="G4" s="106" t="s">
        <v>859</v>
      </c>
      <c r="H4" s="106"/>
      <c r="I4" s="106"/>
    </row>
    <row r="6" spans="1:9" ht="23.25" customHeight="1" x14ac:dyDescent="0.35">
      <c r="A6" s="107" t="s">
        <v>860</v>
      </c>
      <c r="B6" s="107"/>
      <c r="C6" s="107"/>
      <c r="D6" s="107"/>
      <c r="E6" s="107"/>
      <c r="F6" s="107"/>
      <c r="G6" s="107"/>
      <c r="H6" s="107"/>
      <c r="I6" s="107"/>
    </row>
    <row r="7" spans="1:9" x14ac:dyDescent="0.35">
      <c r="A7" s="107"/>
      <c r="B7" s="107"/>
      <c r="C7" s="107"/>
      <c r="D7" s="107"/>
      <c r="E7" s="107"/>
      <c r="F7" s="107"/>
      <c r="G7" s="107"/>
      <c r="H7" s="107"/>
      <c r="I7" s="107"/>
    </row>
    <row r="8" spans="1:9" x14ac:dyDescent="0.35">
      <c r="A8" s="107"/>
      <c r="B8" s="107"/>
      <c r="C8" s="107"/>
      <c r="D8" s="107"/>
      <c r="E8" s="107"/>
      <c r="F8" s="107"/>
      <c r="G8" s="107"/>
      <c r="H8" s="107"/>
      <c r="I8" s="107"/>
    </row>
    <row r="9" spans="1:9" x14ac:dyDescent="0.35">
      <c r="A9" s="107"/>
      <c r="B9" s="107"/>
      <c r="C9" s="107"/>
      <c r="D9" s="107"/>
      <c r="E9" s="107"/>
      <c r="F9" s="107"/>
      <c r="G9" s="107"/>
      <c r="H9" s="107"/>
      <c r="I9" s="107"/>
    </row>
    <row r="10" spans="1:9" x14ac:dyDescent="0.35">
      <c r="A10" s="107"/>
      <c r="B10" s="107"/>
      <c r="C10" s="107"/>
      <c r="D10" s="107"/>
      <c r="E10" s="107"/>
      <c r="F10" s="107"/>
      <c r="G10" s="107"/>
      <c r="H10" s="107"/>
      <c r="I10" s="107"/>
    </row>
    <row r="11" spans="1:9" x14ac:dyDescent="0.35">
      <c r="A11" s="107"/>
      <c r="B11" s="107"/>
      <c r="C11" s="107"/>
      <c r="D11" s="107"/>
      <c r="E11" s="107"/>
      <c r="F11" s="107"/>
      <c r="G11" s="107"/>
      <c r="H11" s="107"/>
      <c r="I11" s="107"/>
    </row>
    <row r="12" spans="1:9" x14ac:dyDescent="0.35">
      <c r="A12" s="107"/>
      <c r="B12" s="107"/>
      <c r="C12" s="107"/>
      <c r="D12" s="107"/>
      <c r="E12" s="107"/>
      <c r="F12" s="107"/>
      <c r="G12" s="107"/>
      <c r="H12" s="107"/>
      <c r="I12" s="107"/>
    </row>
    <row r="13" spans="1:9" x14ac:dyDescent="0.35">
      <c r="A13" s="107"/>
      <c r="B13" s="107"/>
      <c r="C13" s="107"/>
      <c r="D13" s="107"/>
      <c r="E13" s="107"/>
      <c r="F13" s="107"/>
      <c r="G13" s="107"/>
      <c r="H13" s="107"/>
      <c r="I13" s="107"/>
    </row>
    <row r="14" spans="1:9" x14ac:dyDescent="0.35">
      <c r="A14" s="107"/>
      <c r="B14" s="107"/>
      <c r="C14" s="107"/>
      <c r="D14" s="107"/>
      <c r="E14" s="107"/>
      <c r="F14" s="107"/>
      <c r="G14" s="107"/>
      <c r="H14" s="107"/>
      <c r="I14" s="107"/>
    </row>
    <row r="15" spans="1:9" s="1" customFormat="1" ht="73.5" customHeight="1" x14ac:dyDescent="0.35">
      <c r="A15" s="104" t="s">
        <v>1</v>
      </c>
      <c r="B15" s="108"/>
      <c r="C15" s="108"/>
      <c r="D15" s="108"/>
      <c r="E15" s="108"/>
      <c r="F15" s="108"/>
      <c r="G15" s="108"/>
      <c r="H15" s="108"/>
      <c r="I15" s="108"/>
    </row>
    <row r="16" spans="1:9" s="1" customFormat="1" ht="47.25" customHeight="1" x14ac:dyDescent="0.35">
      <c r="A16" s="104" t="s">
        <v>2</v>
      </c>
      <c r="B16" s="108"/>
      <c r="C16" s="108"/>
      <c r="D16" s="108"/>
      <c r="E16" s="108"/>
      <c r="F16" s="108"/>
      <c r="G16" s="108"/>
      <c r="H16" s="108"/>
      <c r="I16" s="108"/>
    </row>
    <row r="17" spans="1:9" ht="60" customHeight="1" x14ac:dyDescent="0.4">
      <c r="A17" s="104" t="s">
        <v>3</v>
      </c>
      <c r="B17" s="104"/>
      <c r="C17" s="104"/>
      <c r="D17" s="104"/>
      <c r="E17" s="104"/>
      <c r="F17" s="104"/>
      <c r="G17" s="104"/>
      <c r="H17" s="104"/>
      <c r="I17" s="104"/>
    </row>
    <row r="18" spans="1:9" ht="60.75" customHeight="1" x14ac:dyDescent="0.35">
      <c r="A18" s="103" t="s">
        <v>861</v>
      </c>
      <c r="B18" s="103"/>
      <c r="C18" s="103"/>
      <c r="D18" s="103"/>
      <c r="E18" s="103"/>
      <c r="F18" s="103"/>
      <c r="G18" s="103"/>
      <c r="H18" s="103"/>
      <c r="I18" s="103"/>
    </row>
    <row r="19" spans="1:9" ht="52.5" customHeight="1" x14ac:dyDescent="0.35">
      <c r="A19" s="103" t="s">
        <v>4</v>
      </c>
      <c r="B19" s="103"/>
      <c r="C19" s="103"/>
      <c r="D19" s="103"/>
      <c r="E19" s="103"/>
      <c r="F19" s="103"/>
      <c r="G19" s="103"/>
      <c r="H19" s="103"/>
      <c r="I19" s="103"/>
    </row>
    <row r="20" spans="1:9" ht="68.25" customHeight="1" x14ac:dyDescent="0.35">
      <c r="A20" s="104" t="s">
        <v>5</v>
      </c>
      <c r="B20" s="103"/>
      <c r="C20" s="103"/>
      <c r="D20" s="103"/>
      <c r="E20" s="103"/>
      <c r="F20" s="103"/>
      <c r="G20" s="103"/>
      <c r="H20" s="103"/>
      <c r="I20" s="103"/>
    </row>
    <row r="21" spans="1:9" ht="48.75" customHeight="1" x14ac:dyDescent="0.35">
      <c r="A21" s="104" t="s">
        <v>6</v>
      </c>
      <c r="B21" s="103"/>
      <c r="C21" s="103"/>
      <c r="D21" s="103"/>
      <c r="E21" s="103"/>
      <c r="F21" s="103"/>
      <c r="G21" s="103"/>
      <c r="H21" s="103"/>
      <c r="I21" s="103"/>
    </row>
    <row r="22" spans="1:9" ht="37.5" customHeight="1" x14ac:dyDescent="0.35">
      <c r="A22" s="104" t="s">
        <v>7</v>
      </c>
      <c r="B22" s="103"/>
      <c r="C22" s="103"/>
      <c r="D22" s="103"/>
      <c r="E22" s="103"/>
      <c r="F22" s="103"/>
      <c r="G22" s="103"/>
      <c r="H22" s="103"/>
      <c r="I22" s="103"/>
    </row>
    <row r="23" spans="1:9" ht="83.25" customHeight="1" x14ac:dyDescent="0.35">
      <c r="A23" s="104" t="s">
        <v>8</v>
      </c>
      <c r="B23" s="103"/>
      <c r="C23" s="103"/>
      <c r="D23" s="103"/>
      <c r="E23" s="103"/>
      <c r="F23" s="103"/>
      <c r="G23" s="103"/>
      <c r="H23" s="103"/>
      <c r="I23" s="103"/>
    </row>
    <row r="24" spans="1:9" ht="23.25" customHeight="1" x14ac:dyDescent="0.35">
      <c r="A24" s="104" t="s">
        <v>9</v>
      </c>
      <c r="B24" s="103"/>
      <c r="C24" s="103"/>
      <c r="D24" s="103"/>
      <c r="E24" s="103"/>
      <c r="F24" s="103"/>
      <c r="G24" s="103"/>
      <c r="H24" s="103"/>
      <c r="I24" s="103"/>
    </row>
    <row r="25" spans="1:9" ht="84.75" customHeight="1" x14ac:dyDescent="0.35">
      <c r="A25" s="105" t="s">
        <v>10</v>
      </c>
      <c r="B25" s="103"/>
      <c r="C25" s="103"/>
      <c r="D25" s="103"/>
      <c r="E25" s="103"/>
      <c r="F25" s="103"/>
      <c r="G25" s="103"/>
      <c r="H25" s="103"/>
      <c r="I25" s="103"/>
    </row>
    <row r="26" spans="1:9" ht="48" customHeight="1" x14ac:dyDescent="0.35">
      <c r="A26" s="103" t="s">
        <v>11</v>
      </c>
      <c r="B26" s="103"/>
      <c r="C26" s="103"/>
      <c r="D26" s="103"/>
      <c r="E26" s="103"/>
      <c r="F26" s="103"/>
      <c r="G26" s="103"/>
      <c r="H26" s="103"/>
      <c r="I26" s="103"/>
    </row>
    <row r="27" spans="1:9" ht="48.75" customHeight="1" x14ac:dyDescent="0.35">
      <c r="A27" s="104" t="s">
        <v>12</v>
      </c>
      <c r="B27" s="103"/>
      <c r="C27" s="103"/>
      <c r="D27" s="103"/>
      <c r="E27" s="103"/>
      <c r="F27" s="103"/>
      <c r="G27" s="103"/>
      <c r="H27" s="103"/>
      <c r="I27" s="103"/>
    </row>
    <row r="28" spans="1:9" ht="30.75" customHeight="1" x14ac:dyDescent="0.35">
      <c r="A28" s="104" t="s">
        <v>13</v>
      </c>
      <c r="B28" s="103"/>
      <c r="C28" s="103"/>
      <c r="D28" s="103"/>
      <c r="E28" s="103"/>
      <c r="F28" s="103"/>
      <c r="G28" s="103"/>
      <c r="H28" s="103"/>
      <c r="I28" s="103"/>
    </row>
    <row r="29" spans="1:9" ht="30.75" customHeight="1" x14ac:dyDescent="0.35">
      <c r="A29" s="104" t="s">
        <v>14</v>
      </c>
      <c r="B29" s="103"/>
      <c r="C29" s="103"/>
      <c r="D29" s="103"/>
      <c r="E29" s="103"/>
      <c r="F29" s="103"/>
      <c r="G29" s="103"/>
      <c r="H29" s="103"/>
      <c r="I29" s="103"/>
    </row>
    <row r="30" spans="1:9" ht="72.75" customHeight="1" x14ac:dyDescent="0.4">
      <c r="A30" s="104" t="s">
        <v>15</v>
      </c>
      <c r="B30" s="104"/>
      <c r="C30" s="104"/>
      <c r="D30" s="104"/>
      <c r="E30" s="104"/>
      <c r="F30" s="104"/>
      <c r="G30" s="104"/>
      <c r="H30" s="104"/>
      <c r="I30" s="104"/>
    </row>
    <row r="31" spans="1:9" ht="27" customHeight="1" x14ac:dyDescent="0.35">
      <c r="A31" s="103" t="s">
        <v>16</v>
      </c>
      <c r="B31" s="103"/>
      <c r="C31" s="103"/>
      <c r="D31" s="103"/>
      <c r="E31" s="103"/>
      <c r="F31" s="103"/>
      <c r="G31" s="103"/>
      <c r="H31" s="103"/>
      <c r="I31" s="103"/>
    </row>
    <row r="32" spans="1:9" ht="20.25" customHeight="1" x14ac:dyDescent="0.35">
      <c r="A32" s="103" t="s">
        <v>17</v>
      </c>
      <c r="B32" s="103"/>
      <c r="C32" s="103"/>
      <c r="D32" s="103"/>
      <c r="E32" s="103"/>
      <c r="F32" s="103"/>
      <c r="G32" s="103"/>
      <c r="H32" s="103"/>
      <c r="I32" s="103"/>
    </row>
    <row r="33" spans="1:9" ht="72" customHeight="1" x14ac:dyDescent="0.35">
      <c r="A33" s="104" t="s">
        <v>18</v>
      </c>
      <c r="B33" s="103"/>
      <c r="C33" s="103"/>
      <c r="D33" s="103"/>
      <c r="E33" s="103"/>
      <c r="F33" s="103"/>
      <c r="G33" s="103"/>
      <c r="H33" s="103"/>
      <c r="I33" s="103"/>
    </row>
    <row r="34" spans="1:9" ht="18" customHeight="1" x14ac:dyDescent="0.35">
      <c r="A34" s="28" t="s">
        <v>19</v>
      </c>
      <c r="B34" s="28"/>
      <c r="C34" s="28"/>
      <c r="D34" s="28"/>
      <c r="E34" s="28"/>
      <c r="F34" s="28"/>
      <c r="G34" s="28"/>
      <c r="H34" s="28"/>
      <c r="I34" s="28"/>
    </row>
    <row r="35" spans="1:9" ht="48" customHeight="1" x14ac:dyDescent="0.35">
      <c r="A35" s="103" t="s">
        <v>20</v>
      </c>
      <c r="B35" s="103"/>
      <c r="C35" s="103"/>
      <c r="D35" s="103"/>
      <c r="E35" s="103"/>
      <c r="F35" s="103"/>
      <c r="G35" s="103"/>
      <c r="H35" s="103"/>
      <c r="I35" s="103"/>
    </row>
    <row r="36" spans="1:9" ht="21.75" customHeight="1" x14ac:dyDescent="0.35">
      <c r="A36" s="103" t="s">
        <v>21</v>
      </c>
      <c r="B36" s="103"/>
      <c r="C36" s="103"/>
      <c r="D36" s="103"/>
      <c r="E36" s="103"/>
      <c r="F36" s="103"/>
      <c r="G36" s="103"/>
      <c r="H36" s="103"/>
      <c r="I36" s="103"/>
    </row>
    <row r="37" spans="1:9" ht="116.25" customHeight="1" x14ac:dyDescent="0.35">
      <c r="A37" s="104" t="s">
        <v>22</v>
      </c>
      <c r="B37" s="103"/>
      <c r="C37" s="103"/>
      <c r="D37" s="103"/>
      <c r="E37" s="103"/>
      <c r="F37" s="103"/>
      <c r="G37" s="103"/>
      <c r="H37" s="103"/>
      <c r="I37" s="103"/>
    </row>
    <row r="38" spans="1:9" ht="16.5" customHeight="1" x14ac:dyDescent="0.4">
      <c r="A38" s="5"/>
      <c r="B38" s="88"/>
      <c r="C38" s="88"/>
      <c r="D38" s="88"/>
      <c r="E38" s="88"/>
      <c r="F38" s="88"/>
      <c r="G38" s="88"/>
      <c r="H38" s="88"/>
      <c r="I38" s="88"/>
    </row>
    <row r="40" spans="1:9" ht="13.15" x14ac:dyDescent="0.4">
      <c r="A40" s="102" t="s">
        <v>23</v>
      </c>
      <c r="B40" s="102"/>
      <c r="C40" s="102"/>
      <c r="D40" s="102"/>
      <c r="E40" s="102"/>
      <c r="F40" s="102"/>
      <c r="G40" s="102"/>
      <c r="H40" s="102"/>
      <c r="I40" s="102"/>
    </row>
    <row r="41" spans="1:9" ht="50.25" customHeight="1" x14ac:dyDescent="0.35">
      <c r="A41" s="103" t="s">
        <v>24</v>
      </c>
      <c r="B41" s="103"/>
      <c r="C41" s="103"/>
      <c r="D41" s="103"/>
      <c r="E41" s="103"/>
      <c r="F41" s="103"/>
      <c r="G41" s="103"/>
      <c r="H41" s="103"/>
      <c r="I41" s="103"/>
    </row>
    <row r="42" spans="1:9" ht="39" customHeight="1" x14ac:dyDescent="0.35">
      <c r="A42" s="103" t="s">
        <v>25</v>
      </c>
      <c r="B42" s="103"/>
      <c r="C42" s="103"/>
      <c r="D42" s="103"/>
      <c r="E42" s="103"/>
      <c r="F42" s="103"/>
      <c r="G42" s="103"/>
      <c r="H42" s="103"/>
      <c r="I42" s="103"/>
    </row>
    <row r="43" spans="1:9" ht="34.5" customHeight="1" x14ac:dyDescent="0.35">
      <c r="A43" s="103" t="s">
        <v>26</v>
      </c>
      <c r="B43" s="103"/>
      <c r="C43" s="103"/>
      <c r="D43" s="103"/>
      <c r="E43" s="103"/>
      <c r="F43" s="103"/>
      <c r="G43" s="103"/>
      <c r="H43" s="103"/>
      <c r="I43" s="103"/>
    </row>
    <row r="44" spans="1:9" ht="33.75" customHeight="1" x14ac:dyDescent="0.35">
      <c r="A44" s="103" t="s">
        <v>27</v>
      </c>
      <c r="B44" s="103"/>
      <c r="C44" s="103"/>
      <c r="D44" s="103"/>
      <c r="E44" s="103"/>
      <c r="F44" s="103"/>
      <c r="G44" s="103"/>
      <c r="H44" s="103"/>
      <c r="I44" s="103"/>
    </row>
    <row r="46" spans="1:9" ht="12.75" customHeight="1" x14ac:dyDescent="0.35"/>
    <row r="47" spans="1:9" ht="139.5" customHeight="1" x14ac:dyDescent="0.35"/>
    <row r="49" ht="25.5" customHeight="1" x14ac:dyDescent="0.35"/>
  </sheetData>
  <mergeCells count="30">
    <mergeCell ref="G3:I3"/>
    <mergeCell ref="G4:I4"/>
    <mergeCell ref="A6:I14"/>
    <mergeCell ref="A15:I15"/>
    <mergeCell ref="A16:I16"/>
    <mergeCell ref="A17:I17"/>
    <mergeCell ref="A18:I18"/>
    <mergeCell ref="A19:I19"/>
    <mergeCell ref="A20:I20"/>
    <mergeCell ref="A21:I21"/>
    <mergeCell ref="A22:I22"/>
    <mergeCell ref="A23:I23"/>
    <mergeCell ref="A24:I24"/>
    <mergeCell ref="A25:I25"/>
    <mergeCell ref="A26:I26"/>
    <mergeCell ref="A27:I27"/>
    <mergeCell ref="A28:I28"/>
    <mergeCell ref="A29:I29"/>
    <mergeCell ref="A30:I30"/>
    <mergeCell ref="A31:I31"/>
    <mergeCell ref="A32:I32"/>
    <mergeCell ref="A33:I33"/>
    <mergeCell ref="A35:I35"/>
    <mergeCell ref="A36:I36"/>
    <mergeCell ref="A37:I37"/>
    <mergeCell ref="A40:I40"/>
    <mergeCell ref="A41:I41"/>
    <mergeCell ref="A42:I42"/>
    <mergeCell ref="A43:I43"/>
    <mergeCell ref="A44:I44"/>
  </mergeCells>
  <pageMargins left="0.75" right="0.75" top="1" bottom="1" header="0.5" footer="0.5"/>
  <pageSetup scale="90" orientation="portrait" r:id="rId1"/>
  <headerFooter alignWithMargins="0"/>
  <rowBreaks count="1" manualBreakCount="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930B1-13AB-4331-A8F6-3FE06AA5E335}">
  <sheetPr>
    <tabColor rgb="FF0070C0"/>
  </sheetPr>
  <dimension ref="A1:J3"/>
  <sheetViews>
    <sheetView zoomScaleNormal="100" workbookViewId="0">
      <selection sqref="A1:J1"/>
    </sheetView>
  </sheetViews>
  <sheetFormatPr defaultRowHeight="12.75" x14ac:dyDescent="0.35"/>
  <sheetData>
    <row r="1" spans="1:10" ht="81" customHeight="1" x14ac:dyDescent="0.35">
      <c r="A1" s="109" t="s">
        <v>862</v>
      </c>
      <c r="B1" s="109"/>
      <c r="C1" s="109"/>
      <c r="D1" s="109"/>
      <c r="E1" s="109"/>
      <c r="F1" s="109"/>
      <c r="G1" s="109"/>
      <c r="H1" s="109"/>
      <c r="I1" s="109"/>
      <c r="J1" s="109"/>
    </row>
    <row r="3" spans="1:10" ht="114.75" customHeight="1" x14ac:dyDescent="0.35">
      <c r="A3" s="109" t="s">
        <v>811</v>
      </c>
      <c r="B3" s="109"/>
      <c r="C3" s="109"/>
      <c r="D3" s="109"/>
      <c r="E3" s="109"/>
      <c r="F3" s="109"/>
      <c r="G3" s="109"/>
      <c r="H3" s="109"/>
      <c r="I3" s="109"/>
      <c r="J3" s="109"/>
    </row>
  </sheetData>
  <mergeCells count="2">
    <mergeCell ref="A1:J1"/>
    <mergeCell ref="A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6:L40"/>
  <sheetViews>
    <sheetView zoomScaleNormal="100" workbookViewId="0"/>
  </sheetViews>
  <sheetFormatPr defaultRowHeight="12.75" x14ac:dyDescent="0.35"/>
  <cols>
    <col min="2" max="2" width="15.265625" bestFit="1" customWidth="1"/>
    <col min="6" max="6" width="20" customWidth="1"/>
  </cols>
  <sheetData>
    <row r="6" spans="1:12" ht="13.15" x14ac:dyDescent="0.4">
      <c r="A6" s="24"/>
      <c r="B6" s="24"/>
      <c r="C6" s="24"/>
      <c r="D6" s="24"/>
      <c r="E6" s="24"/>
      <c r="F6" s="24"/>
      <c r="G6" s="24"/>
      <c r="H6" s="24"/>
    </row>
    <row r="7" spans="1:12" ht="13.15" x14ac:dyDescent="0.4">
      <c r="A7" s="110" t="s">
        <v>28</v>
      </c>
      <c r="B7" s="110"/>
      <c r="C7" s="110"/>
      <c r="D7" s="110"/>
      <c r="E7" s="110"/>
      <c r="F7" s="110"/>
      <c r="G7" s="110"/>
      <c r="H7" s="110"/>
      <c r="J7" s="16"/>
      <c r="L7" s="38"/>
    </row>
    <row r="8" spans="1:12" ht="25.5" customHeight="1" x14ac:dyDescent="0.4">
      <c r="A8" s="103" t="s">
        <v>863</v>
      </c>
      <c r="B8" s="103"/>
      <c r="C8" s="103"/>
      <c r="D8" s="103"/>
      <c r="E8" s="103"/>
      <c r="F8" s="103"/>
      <c r="G8" s="103"/>
      <c r="H8" s="103"/>
      <c r="J8" s="16"/>
      <c r="L8" s="38"/>
    </row>
    <row r="9" spans="1:12" ht="13.15" x14ac:dyDescent="0.4">
      <c r="A9" s="3"/>
      <c r="J9" s="16"/>
      <c r="L9" s="38"/>
    </row>
    <row r="10" spans="1:12" ht="25.9" x14ac:dyDescent="0.4">
      <c r="A10" s="4" t="s">
        <v>29</v>
      </c>
      <c r="B10" s="28" t="s">
        <v>30</v>
      </c>
      <c r="C10" s="2" t="s">
        <v>31</v>
      </c>
      <c r="E10" s="4" t="s">
        <v>29</v>
      </c>
      <c r="F10" s="28" t="s">
        <v>30</v>
      </c>
      <c r="G10" s="2" t="s">
        <v>31</v>
      </c>
      <c r="J10" s="16"/>
      <c r="L10" s="38"/>
    </row>
    <row r="11" spans="1:12" ht="13.15" x14ac:dyDescent="0.4">
      <c r="A11" s="2">
        <v>1</v>
      </c>
      <c r="B11" t="s">
        <v>32</v>
      </c>
      <c r="C11" s="85">
        <v>2.3682999999999999E-2</v>
      </c>
      <c r="D11" s="38"/>
      <c r="E11" s="2">
        <v>29</v>
      </c>
      <c r="F11" s="28" t="s">
        <v>33</v>
      </c>
      <c r="G11" s="2" t="s">
        <v>34</v>
      </c>
      <c r="J11" s="16"/>
      <c r="L11" s="38"/>
    </row>
    <row r="12" spans="1:12" ht="13.15" x14ac:dyDescent="0.4">
      <c r="A12" s="2">
        <v>2</v>
      </c>
      <c r="B12" t="s">
        <v>35</v>
      </c>
      <c r="C12" s="85">
        <v>2.3682999999999999E-2</v>
      </c>
      <c r="D12" s="38"/>
      <c r="E12" s="2">
        <v>30</v>
      </c>
      <c r="F12" s="28" t="s">
        <v>36</v>
      </c>
      <c r="G12" s="2" t="s">
        <v>34</v>
      </c>
      <c r="J12" s="16"/>
      <c r="L12" s="38"/>
    </row>
    <row r="13" spans="1:12" ht="13.15" x14ac:dyDescent="0.4">
      <c r="A13" s="2">
        <v>3</v>
      </c>
      <c r="B13" t="s">
        <v>37</v>
      </c>
      <c r="C13" s="85">
        <v>3.6582000000000003E-2</v>
      </c>
      <c r="D13" s="38"/>
      <c r="E13" s="2" t="s">
        <v>38</v>
      </c>
      <c r="F13" s="28" t="s">
        <v>39</v>
      </c>
      <c r="G13" s="86">
        <v>0.61506799999999995</v>
      </c>
      <c r="J13" s="16"/>
      <c r="L13" s="38"/>
    </row>
    <row r="14" spans="1:12" ht="13.15" x14ac:dyDescent="0.4">
      <c r="A14" s="2">
        <v>4</v>
      </c>
      <c r="B14" t="s">
        <v>40</v>
      </c>
      <c r="C14" s="85">
        <v>3.3932999999999998E-2</v>
      </c>
      <c r="D14" s="38"/>
      <c r="E14" s="2">
        <v>31</v>
      </c>
      <c r="F14" s="28" t="s">
        <v>41</v>
      </c>
      <c r="G14" s="86">
        <v>0.384932</v>
      </c>
      <c r="J14" s="16"/>
      <c r="L14" s="38"/>
    </row>
    <row r="15" spans="1:12" ht="13.15" x14ac:dyDescent="0.4">
      <c r="A15" s="2">
        <v>5</v>
      </c>
      <c r="B15" t="s">
        <v>42</v>
      </c>
      <c r="C15" s="85">
        <v>3.1347E-2</v>
      </c>
      <c r="D15" s="38"/>
      <c r="E15" s="2">
        <v>32</v>
      </c>
      <c r="F15" s="28" t="s">
        <v>43</v>
      </c>
      <c r="G15" s="86">
        <v>0.29086699999999999</v>
      </c>
      <c r="J15" s="16"/>
      <c r="L15" s="38"/>
    </row>
    <row r="16" spans="1:12" ht="13.15" x14ac:dyDescent="0.4">
      <c r="A16" s="2">
        <v>6</v>
      </c>
      <c r="B16" t="s">
        <v>44</v>
      </c>
      <c r="C16" s="85">
        <v>2.6868E-2</v>
      </c>
      <c r="D16" s="38"/>
      <c r="E16" s="2">
        <v>33</v>
      </c>
      <c r="F16" s="28" t="s">
        <v>45</v>
      </c>
      <c r="G16" s="86">
        <v>0.70913300000000001</v>
      </c>
      <c r="J16" s="16"/>
      <c r="L16" s="38"/>
    </row>
    <row r="17" spans="1:12" ht="13.15" x14ac:dyDescent="0.4">
      <c r="A17" s="2">
        <v>7</v>
      </c>
      <c r="B17" t="s">
        <v>46</v>
      </c>
      <c r="C17" s="85">
        <v>1.3497E-2</v>
      </c>
      <c r="D17" s="38"/>
      <c r="E17" s="2">
        <v>34</v>
      </c>
      <c r="F17" s="28" t="s">
        <v>47</v>
      </c>
      <c r="G17" s="86">
        <v>7.1618000000000001E-2</v>
      </c>
      <c r="J17" s="16"/>
      <c r="L17" s="38"/>
    </row>
    <row r="18" spans="1:12" ht="13.15" x14ac:dyDescent="0.4">
      <c r="A18" s="2">
        <v>8</v>
      </c>
      <c r="B18" t="s">
        <v>48</v>
      </c>
      <c r="C18" s="85">
        <v>3.5929999999999998E-3</v>
      </c>
      <c r="D18" s="38"/>
      <c r="E18" s="2">
        <v>35</v>
      </c>
      <c r="F18" s="28" t="s">
        <v>49</v>
      </c>
      <c r="G18" s="86">
        <v>0.294769</v>
      </c>
      <c r="J18" s="16"/>
      <c r="L18" s="38"/>
    </row>
    <row r="19" spans="1:12" ht="13.15" x14ac:dyDescent="0.4">
      <c r="A19" s="2">
        <v>9</v>
      </c>
      <c r="B19" t="s">
        <v>50</v>
      </c>
      <c r="C19" s="85">
        <v>6.0233000000000002E-2</v>
      </c>
      <c r="D19" s="38"/>
      <c r="E19" s="2">
        <v>36</v>
      </c>
      <c r="F19" s="28" t="s">
        <v>51</v>
      </c>
      <c r="G19" s="86">
        <v>0.35458099999999998</v>
      </c>
      <c r="J19" s="16"/>
      <c r="L19" s="38"/>
    </row>
    <row r="20" spans="1:12" ht="13.15" x14ac:dyDescent="0.4">
      <c r="A20" s="2">
        <v>10</v>
      </c>
      <c r="B20" t="s">
        <v>52</v>
      </c>
      <c r="C20" s="85">
        <v>3.2434999999999999E-2</v>
      </c>
      <c r="D20" s="38"/>
      <c r="E20" s="2">
        <v>37</v>
      </c>
      <c r="F20" s="28" t="s">
        <v>53</v>
      </c>
      <c r="G20" s="86">
        <v>9.7310999999999995E-2</v>
      </c>
      <c r="J20" s="16"/>
      <c r="L20" s="38"/>
    </row>
    <row r="21" spans="1:12" ht="13.15" x14ac:dyDescent="0.4">
      <c r="A21" s="2">
        <v>11</v>
      </c>
      <c r="B21" t="s">
        <v>54</v>
      </c>
      <c r="C21" s="85">
        <v>6.9945999999999994E-2</v>
      </c>
      <c r="D21" s="38"/>
      <c r="E21" s="2">
        <v>38</v>
      </c>
      <c r="F21" s="28" t="s">
        <v>55</v>
      </c>
      <c r="G21" s="86">
        <v>0.18172099999999999</v>
      </c>
      <c r="J21" s="16"/>
      <c r="L21" s="38"/>
    </row>
    <row r="22" spans="1:12" ht="13.15" x14ac:dyDescent="0.4">
      <c r="A22" s="2">
        <v>12</v>
      </c>
      <c r="B22" t="s">
        <v>56</v>
      </c>
      <c r="C22" s="85">
        <v>3.0131999999999999E-2</v>
      </c>
      <c r="D22" s="38"/>
      <c r="E22" s="2">
        <v>39</v>
      </c>
      <c r="F22" s="28" t="s">
        <v>57</v>
      </c>
      <c r="G22" s="86">
        <v>0.114994</v>
      </c>
      <c r="J22" s="16"/>
      <c r="L22" s="38"/>
    </row>
    <row r="23" spans="1:12" ht="13.15" x14ac:dyDescent="0.4">
      <c r="A23" s="2">
        <v>13</v>
      </c>
      <c r="B23" t="s">
        <v>58</v>
      </c>
      <c r="C23" s="85">
        <v>8.2118999999999998E-2</v>
      </c>
      <c r="D23" s="38"/>
      <c r="E23" s="2">
        <v>40</v>
      </c>
      <c r="F23" s="28" t="s">
        <v>59</v>
      </c>
      <c r="G23" s="86">
        <v>0.114994</v>
      </c>
      <c r="J23" s="16"/>
      <c r="L23" s="38"/>
    </row>
    <row r="24" spans="1:12" ht="13.15" x14ac:dyDescent="0.4">
      <c r="A24" s="2">
        <v>14</v>
      </c>
      <c r="B24" t="s">
        <v>60</v>
      </c>
      <c r="C24" s="85">
        <v>8.5400000000000007E-3</v>
      </c>
      <c r="D24" s="38"/>
      <c r="E24" s="2">
        <v>41</v>
      </c>
      <c r="F24" s="28" t="s">
        <v>61</v>
      </c>
      <c r="G24" s="86">
        <v>0.114994</v>
      </c>
      <c r="J24" s="16"/>
      <c r="L24" s="38"/>
    </row>
    <row r="25" spans="1:12" ht="13.15" x14ac:dyDescent="0.4">
      <c r="A25" s="2">
        <v>15</v>
      </c>
      <c r="B25" t="s">
        <v>62</v>
      </c>
      <c r="C25" s="85">
        <v>5.8977000000000002E-2</v>
      </c>
      <c r="D25" s="38"/>
      <c r="E25" s="2">
        <v>42</v>
      </c>
      <c r="F25" s="28" t="s">
        <v>63</v>
      </c>
      <c r="G25" s="86">
        <v>3.3188000000000002E-2</v>
      </c>
      <c r="J25" s="16"/>
      <c r="L25" s="38"/>
    </row>
    <row r="26" spans="1:12" ht="13.15" x14ac:dyDescent="0.4">
      <c r="A26" s="2">
        <v>16</v>
      </c>
      <c r="B26" t="s">
        <v>64</v>
      </c>
      <c r="C26" s="85">
        <v>3.2670999999999999E-2</v>
      </c>
      <c r="D26" s="38"/>
      <c r="E26" s="2">
        <v>43</v>
      </c>
      <c r="F26" s="28" t="s">
        <v>65</v>
      </c>
      <c r="G26" s="86">
        <v>3.3188000000000002E-2</v>
      </c>
      <c r="J26" s="16"/>
      <c r="L26" s="38"/>
    </row>
    <row r="27" spans="1:12" ht="13.15" x14ac:dyDescent="0.4">
      <c r="A27" s="2">
        <v>17</v>
      </c>
      <c r="B27" t="s">
        <v>66</v>
      </c>
      <c r="C27" s="85">
        <v>3.6518000000000002E-2</v>
      </c>
      <c r="D27" s="38"/>
      <c r="E27" s="2">
        <v>44</v>
      </c>
      <c r="F27" s="28" t="s">
        <v>67</v>
      </c>
      <c r="G27" s="86">
        <v>3.101E-3</v>
      </c>
      <c r="J27" s="16"/>
      <c r="L27" s="38"/>
    </row>
    <row r="28" spans="1:12" ht="13.15" x14ac:dyDescent="0.4">
      <c r="A28" s="2">
        <v>18</v>
      </c>
      <c r="B28" t="s">
        <v>68</v>
      </c>
      <c r="C28" s="85">
        <v>1.6209000000000001E-2</v>
      </c>
      <c r="D28" s="38"/>
      <c r="E28" s="2">
        <v>45</v>
      </c>
      <c r="F28" s="28" t="s">
        <v>69</v>
      </c>
      <c r="G28" s="86">
        <v>5.5519999999999996E-3</v>
      </c>
      <c r="J28" s="16"/>
      <c r="L28" s="38"/>
    </row>
    <row r="29" spans="1:12" ht="13.15" x14ac:dyDescent="0.4">
      <c r="A29" s="2">
        <v>19</v>
      </c>
      <c r="B29" t="s">
        <v>70</v>
      </c>
      <c r="C29" s="85">
        <v>1.5363999999999999E-2</v>
      </c>
      <c r="D29" s="38"/>
      <c r="E29" s="2">
        <v>46</v>
      </c>
      <c r="F29" s="28" t="s">
        <v>71</v>
      </c>
      <c r="G29" s="86">
        <v>3.1161999999999999E-2</v>
      </c>
      <c r="J29" s="16"/>
      <c r="L29" s="38"/>
    </row>
    <row r="30" spans="1:12" ht="13.15" x14ac:dyDescent="0.4">
      <c r="A30" s="2">
        <v>20</v>
      </c>
      <c r="B30" t="s">
        <v>72</v>
      </c>
      <c r="C30" s="85">
        <v>4.5664000000000003E-2</v>
      </c>
      <c r="D30" s="38"/>
      <c r="E30" s="2">
        <v>47</v>
      </c>
      <c r="F30" s="28" t="s">
        <v>73</v>
      </c>
      <c r="G30" s="86">
        <v>3.1857000000000003E-2</v>
      </c>
      <c r="J30" s="16"/>
      <c r="L30" s="38"/>
    </row>
    <row r="31" spans="1:12" ht="13.15" x14ac:dyDescent="0.4">
      <c r="A31" s="2">
        <v>21</v>
      </c>
      <c r="B31" t="s">
        <v>74</v>
      </c>
      <c r="C31" s="85">
        <v>4.5664000000000003E-2</v>
      </c>
      <c r="D31" s="38"/>
      <c r="E31" s="2">
        <v>48</v>
      </c>
      <c r="F31" s="28" t="s">
        <v>75</v>
      </c>
      <c r="G31" s="86">
        <v>1.0952999999999999E-2</v>
      </c>
      <c r="J31" s="16"/>
      <c r="L31" s="38"/>
    </row>
    <row r="32" spans="1:12" ht="13.15" x14ac:dyDescent="0.4">
      <c r="A32" s="2">
        <v>22</v>
      </c>
      <c r="B32" t="s">
        <v>76</v>
      </c>
      <c r="C32" s="85">
        <v>2.2456E-2</v>
      </c>
      <c r="D32" s="38"/>
      <c r="E32" s="2">
        <v>49</v>
      </c>
      <c r="F32" s="28" t="s">
        <v>77</v>
      </c>
      <c r="G32" s="86">
        <v>5.4345999999999998E-2</v>
      </c>
      <c r="J32" s="16"/>
      <c r="L32" s="38"/>
    </row>
    <row r="33" spans="1:12" ht="13.15" x14ac:dyDescent="0.4">
      <c r="A33" s="2">
        <v>23</v>
      </c>
      <c r="B33" t="s">
        <v>78</v>
      </c>
      <c r="C33" s="85">
        <v>9.9188999999999999E-2</v>
      </c>
      <c r="D33" s="38"/>
      <c r="E33" s="2">
        <v>50</v>
      </c>
      <c r="F33" s="28" t="s">
        <v>79</v>
      </c>
      <c r="G33" s="86">
        <v>0.11647399999999999</v>
      </c>
      <c r="J33" s="16"/>
      <c r="L33" s="38"/>
    </row>
    <row r="34" spans="1:12" ht="13.15" x14ac:dyDescent="0.4">
      <c r="A34" s="2">
        <v>24</v>
      </c>
      <c r="B34" t="s">
        <v>80</v>
      </c>
      <c r="C34" s="85">
        <v>1.6209000000000001E-2</v>
      </c>
      <c r="D34" s="38"/>
      <c r="E34" s="2">
        <v>51</v>
      </c>
      <c r="F34" s="28" t="s">
        <v>81</v>
      </c>
      <c r="G34" s="86">
        <v>1.0397E-2</v>
      </c>
      <c r="J34" s="16"/>
      <c r="L34" s="38"/>
    </row>
    <row r="35" spans="1:12" x14ac:dyDescent="0.35">
      <c r="A35" s="2">
        <v>25</v>
      </c>
      <c r="B35" t="s">
        <v>82</v>
      </c>
      <c r="C35" s="85">
        <v>9.8225999999999994E-2</v>
      </c>
      <c r="D35" s="38"/>
      <c r="E35" s="2">
        <v>52</v>
      </c>
      <c r="F35" s="28" t="s">
        <v>83</v>
      </c>
      <c r="G35" s="86">
        <v>5.3345999999999998E-2</v>
      </c>
    </row>
    <row r="36" spans="1:12" x14ac:dyDescent="0.35">
      <c r="A36" s="2">
        <v>26</v>
      </c>
      <c r="B36" t="s">
        <v>84</v>
      </c>
      <c r="C36" s="85">
        <v>3.6262000000000003E-2</v>
      </c>
      <c r="D36" s="38"/>
      <c r="E36" s="2">
        <v>53</v>
      </c>
      <c r="F36" s="28" t="s">
        <v>85</v>
      </c>
      <c r="G36" s="86">
        <v>5.3345999999999998E-2</v>
      </c>
    </row>
    <row r="37" spans="1:12" x14ac:dyDescent="0.35">
      <c r="A37" s="2">
        <v>27</v>
      </c>
      <c r="B37" t="s">
        <v>86</v>
      </c>
      <c r="C37" s="85">
        <v>0.30428899999999998</v>
      </c>
      <c r="D37" s="38"/>
      <c r="E37" s="2">
        <v>54</v>
      </c>
      <c r="F37" s="28" t="s">
        <v>87</v>
      </c>
      <c r="G37" s="86">
        <v>8.1143999999999994E-2</v>
      </c>
    </row>
    <row r="38" spans="1:12" x14ac:dyDescent="0.35">
      <c r="A38" s="2" t="s">
        <v>88</v>
      </c>
      <c r="B38" t="s">
        <v>89</v>
      </c>
      <c r="C38" s="86" t="s">
        <v>34</v>
      </c>
      <c r="E38" s="2">
        <v>55</v>
      </c>
      <c r="F38" s="28" t="s">
        <v>90</v>
      </c>
      <c r="G38" s="86">
        <v>7.8698000000000004E-2</v>
      </c>
    </row>
    <row r="39" spans="1:12" x14ac:dyDescent="0.35">
      <c r="A39" s="2" t="s">
        <v>91</v>
      </c>
      <c r="B39" t="s">
        <v>92</v>
      </c>
      <c r="C39" s="86" t="s">
        <v>34</v>
      </c>
      <c r="E39" s="2">
        <v>56</v>
      </c>
      <c r="F39" s="28" t="s">
        <v>93</v>
      </c>
      <c r="G39" s="86">
        <v>2.9132999999999999E-2</v>
      </c>
    </row>
    <row r="40" spans="1:12" x14ac:dyDescent="0.35">
      <c r="A40" s="2" t="s">
        <v>94</v>
      </c>
      <c r="B40" t="s">
        <v>95</v>
      </c>
      <c r="C40" s="86">
        <v>0.69571099999999997</v>
      </c>
      <c r="D40" s="38"/>
      <c r="E40" s="2">
        <v>57</v>
      </c>
      <c r="F40" s="28" t="s">
        <v>96</v>
      </c>
      <c r="G40" s="86">
        <v>2.9132999999999999E-2</v>
      </c>
    </row>
  </sheetData>
  <mergeCells count="2">
    <mergeCell ref="A7:H7"/>
    <mergeCell ref="A8:H8"/>
  </mergeCells>
  <phoneticPr fontId="0" type="noConversion"/>
  <pageMargins left="0.75" right="0.75" top="1" bottom="1" header="0.5" footer="0.5"/>
  <pageSetup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K88"/>
  <sheetViews>
    <sheetView zoomScaleNormal="100" zoomScalePageLayoutView="55" workbookViewId="0">
      <selection activeCell="B2" sqref="B2:C2"/>
    </sheetView>
  </sheetViews>
  <sheetFormatPr defaultColWidth="9.1328125" defaultRowHeight="12.75" x14ac:dyDescent="0.35"/>
  <cols>
    <col min="1" max="1" width="26.3984375" style="39" bestFit="1" customWidth="1"/>
    <col min="2" max="4" width="21.73046875" style="39" customWidth="1"/>
    <col min="5" max="5" width="26.3984375" style="39" bestFit="1" customWidth="1"/>
    <col min="6" max="8" width="21.73046875" style="39" customWidth="1"/>
    <col min="9" max="9" width="26.3984375" style="39" bestFit="1" customWidth="1"/>
    <col min="10" max="12" width="21.73046875" style="39" customWidth="1"/>
    <col min="13" max="16384" width="9.1328125" style="39"/>
  </cols>
  <sheetData>
    <row r="1" spans="1:5" ht="27" customHeight="1" x14ac:dyDescent="0.35">
      <c r="A1" s="111" t="s">
        <v>97</v>
      </c>
      <c r="B1" s="112"/>
      <c r="C1" s="112"/>
      <c r="D1" s="113"/>
    </row>
    <row r="2" spans="1:5" ht="20.25" customHeight="1" x14ac:dyDescent="0.35">
      <c r="A2" s="84" t="s">
        <v>98</v>
      </c>
      <c r="B2" s="116">
        <v>44000</v>
      </c>
      <c r="C2" s="116"/>
      <c r="D2" s="81"/>
    </row>
    <row r="3" spans="1:5" ht="18" customHeight="1" x14ac:dyDescent="0.35">
      <c r="A3" s="84" t="s">
        <v>99</v>
      </c>
      <c r="B3" s="82" t="str">
        <f>INDEX(Cities,C3)</f>
        <v>Anniston-Calhoun County AL</v>
      </c>
      <c r="C3" s="82">
        <v>1</v>
      </c>
      <c r="D3" s="81"/>
    </row>
    <row r="4" spans="1:5" ht="18" customHeight="1" x14ac:dyDescent="0.35">
      <c r="A4" s="84" t="s">
        <v>100</v>
      </c>
      <c r="B4" s="82" t="str">
        <f>INDEX(Cities,C4)</f>
        <v>Morgantown WV</v>
      </c>
      <c r="C4" s="82">
        <v>286</v>
      </c>
      <c r="D4" s="81"/>
    </row>
    <row r="5" spans="1:5" x14ac:dyDescent="0.35">
      <c r="A5" s="83"/>
      <c r="B5" s="82"/>
      <c r="C5" s="82"/>
      <c r="D5" s="81"/>
    </row>
    <row r="6" spans="1:5" x14ac:dyDescent="0.35">
      <c r="A6" s="80"/>
      <c r="B6" s="79"/>
      <c r="C6" s="79"/>
      <c r="D6" s="78"/>
    </row>
    <row r="7" spans="1:5" ht="38.25" customHeight="1" x14ac:dyDescent="0.35"/>
    <row r="8" spans="1:5" x14ac:dyDescent="0.35">
      <c r="E8" s="77"/>
    </row>
    <row r="9" spans="1:5" ht="20.65" x14ac:dyDescent="0.35">
      <c r="A9" s="114" t="s">
        <v>101</v>
      </c>
      <c r="B9" s="114"/>
      <c r="C9" s="114"/>
      <c r="D9" s="114"/>
    </row>
    <row r="11" spans="1:5" ht="48" customHeight="1" x14ac:dyDescent="0.35">
      <c r="A11" s="115" t="str">
        <f>"Based on the Income that you entered, if you are earning "&amp;DOLLAR(B2,2)&amp;" after tax in "&amp;B3&amp;", the comparable after-tax income in "&amp;B4&amp;" is "&amp;DOLLAR(B2+((C23-B23)/B23)*B2)&amp;". Below are the index values and average prices of two areas as well as the national average:"</f>
        <v>Based on the Income that you entered, if you are earning $44,000.00 after tax in Anniston-Calhoun County AL, the comparable after-tax income in Morgantown WV is $46,171.56. Below are the index values and average prices of two areas as well as the national average:</v>
      </c>
      <c r="B11" s="115"/>
      <c r="C11" s="115"/>
      <c r="D11" s="115"/>
    </row>
    <row r="14" spans="1:5" x14ac:dyDescent="0.35">
      <c r="A14" s="76" t="str">
        <f>"If you move from "&amp;B3&amp;" to "&amp;B4</f>
        <v>If you move from Anniston-Calhoun County AL to Morgantown WV</v>
      </c>
      <c r="B14" s="75"/>
      <c r="C14" s="74"/>
      <c r="D14" s="73"/>
    </row>
    <row r="15" spans="1:5" x14ac:dyDescent="0.35">
      <c r="A15" s="72" t="s">
        <v>102</v>
      </c>
      <c r="C15" s="71" t="str">
        <f>TEXT(ABS((C24-B24)/B24),"0.00%") &amp; " " &amp; IF(C24-B24&lt;0, "less", "more")</f>
        <v>2.12% more</v>
      </c>
    </row>
    <row r="16" spans="1:5" x14ac:dyDescent="0.35">
      <c r="A16" s="70" t="s">
        <v>103</v>
      </c>
      <c r="B16" s="69"/>
      <c r="C16" s="89" t="str">
        <f>TEXT(ABS((C25-B25)/B25),"0.00%") &amp; " " &amp; IF(C25-B25&lt;0, "less", "more")</f>
        <v>26.01% more</v>
      </c>
    </row>
    <row r="17" spans="1:11" x14ac:dyDescent="0.35">
      <c r="A17" s="72" t="s">
        <v>104</v>
      </c>
      <c r="C17" s="71" t="str">
        <f>TEXT(ABS((C26-B26)/B26),"0.00%") &amp; " " &amp; IF(C26-B26&lt;0, "less", "more")</f>
        <v>23.94% less</v>
      </c>
    </row>
    <row r="18" spans="1:11" x14ac:dyDescent="0.35">
      <c r="A18" s="70" t="s">
        <v>105</v>
      </c>
      <c r="B18" s="69"/>
      <c r="C18" s="89" t="str">
        <f>TEXT(ABS((C27-B27)/B27),"0.00%") &amp; " " &amp; IF(C27-B27&lt;0, "less", "more")</f>
        <v>2.28% more</v>
      </c>
      <c r="I18" s="65"/>
    </row>
    <row r="19" spans="1:11" x14ac:dyDescent="0.35">
      <c r="A19" s="68" t="s">
        <v>106</v>
      </c>
      <c r="B19" s="67"/>
      <c r="C19" s="66" t="str">
        <f>TEXT(ABS((C28-B28)/B28),"0.00%") &amp; " " &amp; IF(C28-B28&lt;0, "less", "more")</f>
        <v>15.68% more</v>
      </c>
      <c r="I19" s="65"/>
    </row>
    <row r="20" spans="1:11" x14ac:dyDescent="0.35">
      <c r="I20" s="65"/>
    </row>
    <row r="21" spans="1:11" ht="13.9" x14ac:dyDescent="0.4">
      <c r="A21" s="57" t="s">
        <v>107</v>
      </c>
      <c r="I21" s="65"/>
    </row>
    <row r="22" spans="1:11" ht="25.5" x14ac:dyDescent="0.35">
      <c r="A22" s="56" t="s">
        <v>108</v>
      </c>
      <c r="B22" s="55" t="str">
        <f>B3</f>
        <v>Anniston-Calhoun County AL</v>
      </c>
      <c r="C22" s="55" t="str">
        <f>B4</f>
        <v>Morgantown WV</v>
      </c>
      <c r="D22" s="54" t="s">
        <v>109</v>
      </c>
      <c r="I22" s="65"/>
    </row>
    <row r="23" spans="1:11" ht="13.15" x14ac:dyDescent="0.4">
      <c r="A23" s="45" t="s">
        <v>110</v>
      </c>
      <c r="B23" s="64">
        <f>VLOOKUP($B$3,'Section 2 Index'!D:K,2,FALSE)</f>
        <v>85.1</v>
      </c>
      <c r="C23" s="64">
        <f>VLOOKUP($B$4,'Section 2 Index'!D:K,2,FALSE)</f>
        <v>89.3</v>
      </c>
      <c r="D23" s="63">
        <v>100</v>
      </c>
      <c r="I23" s="65"/>
    </row>
    <row r="24" spans="1:11" ht="13.15" x14ac:dyDescent="0.4">
      <c r="A24" s="48" t="str">
        <f>"Grocery ("&amp;TEXT('Section 2 Index'!F2, "0.00%")&amp;")"</f>
        <v>Grocery (14.67%)</v>
      </c>
      <c r="B24" s="62">
        <f>VLOOKUP($B$3,'Section 2 Index'!D:K,3,FALSE)</f>
        <v>94.3</v>
      </c>
      <c r="C24" s="62">
        <f>VLOOKUP($B$4,'Section 2 Index'!D:K,3,FALSE)</f>
        <v>96.3</v>
      </c>
      <c r="D24" s="61">
        <v>100</v>
      </c>
    </row>
    <row r="25" spans="1:11" ht="13.15" x14ac:dyDescent="0.4">
      <c r="A25" s="45" t="str">
        <f>"Housing ("&amp;TEXT('Section 2 Index'!G2, "0.00%")&amp;")"</f>
        <v>Housing (27.97%)</v>
      </c>
      <c r="B25" s="64">
        <f>VLOOKUP($B$3,'Section 2 Index'!D:K,4,FALSE)</f>
        <v>59.6</v>
      </c>
      <c r="C25" s="64">
        <f>VLOOKUP($B$4,'Section 2 Index'!D:K,4,FALSE)</f>
        <v>75.099999999999994</v>
      </c>
      <c r="D25" s="63">
        <v>100</v>
      </c>
    </row>
    <row r="26" spans="1:11" ht="13.15" x14ac:dyDescent="0.4">
      <c r="A26" s="48" t="str">
        <f>"Utilities ("&amp;TEXT('Section 2 Index'!H2, "0.00%")&amp;")"</f>
        <v>Utilities (8.75%)</v>
      </c>
      <c r="B26" s="62">
        <f>VLOOKUP($B$3,'Section 2 Index'!D:K,5,FALSE)</f>
        <v>122.8</v>
      </c>
      <c r="C26" s="62">
        <f>VLOOKUP($B$4,'Section 2 Index'!D:K,5,FALSE)</f>
        <v>93.4</v>
      </c>
      <c r="D26" s="61">
        <v>100</v>
      </c>
    </row>
    <row r="27" spans="1:11" ht="13.15" x14ac:dyDescent="0.4">
      <c r="A27" s="45" t="str">
        <f>"Transportation ("&amp;TEXT('Section 2 Index'!I2, "0.00%")&amp;")"</f>
        <v>Transportation (10.75%)</v>
      </c>
      <c r="B27" s="64">
        <f>VLOOKUP($B$3,'Section 2 Index'!D:K,6,FALSE)</f>
        <v>92</v>
      </c>
      <c r="C27" s="64">
        <f>VLOOKUP($B$4,'Section 2 Index'!D:K,6,FALSE)</f>
        <v>94.1</v>
      </c>
      <c r="D27" s="63">
        <v>100</v>
      </c>
      <c r="I27" s="49"/>
      <c r="J27" s="49"/>
      <c r="K27" s="49"/>
    </row>
    <row r="28" spans="1:11" ht="13.15" x14ac:dyDescent="0.4">
      <c r="A28" s="48" t="str">
        <f>"Health ("&amp;TEXT('Section 2 Index'!J2, "0.00%")&amp;")"</f>
        <v>Health (4.59%)</v>
      </c>
      <c r="B28" s="62">
        <f>VLOOKUP($B$3,'Section 2 Index'!D:K,7,FALSE)</f>
        <v>79.7</v>
      </c>
      <c r="C28" s="62">
        <f>VLOOKUP($B$4,'Section 2 Index'!D:K,7,FALSE)</f>
        <v>92.2</v>
      </c>
      <c r="D28" s="61">
        <v>100</v>
      </c>
      <c r="I28" s="49"/>
      <c r="J28" s="49"/>
      <c r="K28" s="49"/>
    </row>
    <row r="29" spans="1:11" ht="13.15" x14ac:dyDescent="0.4">
      <c r="A29" s="60" t="str">
        <f>"Miscellaneous ("&amp;TEXT('Section 2 Index'!K2, "0.00%")&amp;")"</f>
        <v>Miscellaneous (33.27%)</v>
      </c>
      <c r="B29" s="59">
        <f>VLOOKUP($B$3,'Section 2 Index'!D:K,8,FALSE)</f>
        <v>91</v>
      </c>
      <c r="C29" s="59">
        <f>VLOOKUP($B$4,'Section 2 Index'!D:K,8,FALSE)</f>
        <v>95</v>
      </c>
      <c r="D29" s="58">
        <v>100</v>
      </c>
      <c r="I29" s="49"/>
      <c r="J29" s="49"/>
      <c r="K29" s="49"/>
    </row>
    <row r="30" spans="1:11" x14ac:dyDescent="0.35">
      <c r="I30" s="49"/>
      <c r="J30" s="49"/>
      <c r="K30" s="49"/>
    </row>
    <row r="31" spans="1:11" ht="13.9" x14ac:dyDescent="0.4">
      <c r="A31" s="57" t="s">
        <v>111</v>
      </c>
      <c r="I31" s="49"/>
      <c r="J31" s="49"/>
      <c r="K31" s="49"/>
    </row>
    <row r="32" spans="1:11" ht="25.5" x14ac:dyDescent="0.35">
      <c r="A32" s="56" t="s">
        <v>112</v>
      </c>
      <c r="B32" s="55" t="str">
        <f>B3</f>
        <v>Anniston-Calhoun County AL</v>
      </c>
      <c r="C32" s="55" t="str">
        <f>B4</f>
        <v>Morgantown WV</v>
      </c>
      <c r="D32" s="54" t="s">
        <v>109</v>
      </c>
      <c r="I32" s="49"/>
      <c r="J32" s="49"/>
      <c r="K32" s="49"/>
    </row>
    <row r="33" spans="1:11" ht="13.15" x14ac:dyDescent="0.4">
      <c r="A33" s="45" t="s">
        <v>113</v>
      </c>
      <c r="B33" s="44">
        <f>VLOOKUP($B$3,'Section 2 Average Price'!$D:$BM,2,FALSE)</f>
        <v>13.443333333333333</v>
      </c>
      <c r="C33" s="44">
        <f>VLOOKUP($B$4,'Section 2 Average Price'!$D:$BM,2,FALSE)</f>
        <v>13.75</v>
      </c>
      <c r="D33" s="43">
        <f>VLOOKUP("MEAN",'Section 2 Average Price'!$D:$BM,2,FALSE)</f>
        <v>13.858684232063672</v>
      </c>
      <c r="I33" s="49"/>
      <c r="J33" s="49"/>
      <c r="K33" s="49"/>
    </row>
    <row r="34" spans="1:11" ht="13.15" x14ac:dyDescent="0.4">
      <c r="A34" s="48" t="s">
        <v>114</v>
      </c>
      <c r="B34" s="47">
        <f>VLOOKUP($B$3,'Section 2 Average Price'!$D:$BM,3,FALSE)</f>
        <v>5.1683297644539614</v>
      </c>
      <c r="C34" s="47">
        <f>VLOOKUP($B$4,'Section 2 Average Price'!$D:$BM,3,FALSE)</f>
        <v>5.6324000000000005</v>
      </c>
      <c r="D34" s="46">
        <f>VLOOKUP("MEAN",'Section 2 Average Price'!$D:$BM,3,FALSE)</f>
        <v>5.8299638860776941</v>
      </c>
      <c r="I34" s="49"/>
      <c r="J34" s="49"/>
      <c r="K34" s="49"/>
    </row>
    <row r="35" spans="1:11" ht="13.15" x14ac:dyDescent="0.4">
      <c r="A35" s="45" t="s">
        <v>115</v>
      </c>
      <c r="B35" s="44">
        <f>VLOOKUP($B$3,'Section 2 Average Price'!$D:$BM,4,FALSE)</f>
        <v>4.5533333333333337</v>
      </c>
      <c r="C35" s="44">
        <f>VLOOKUP($B$4,'Section 2 Average Price'!$D:$BM,4,FALSE)</f>
        <v>4.84</v>
      </c>
      <c r="D35" s="43">
        <f>VLOOKUP("MEAN",'Section 2 Average Price'!$D:$BM,4,FALSE)</f>
        <v>4.9344094616688192</v>
      </c>
      <c r="I35" s="49"/>
      <c r="J35" s="49"/>
      <c r="K35" s="49"/>
    </row>
    <row r="36" spans="1:11" ht="13.15" x14ac:dyDescent="0.4">
      <c r="A36" s="48" t="s">
        <v>116</v>
      </c>
      <c r="B36" s="47">
        <f>VLOOKUP($B$3,'Section 2 Average Price'!$D:$BM,5,FALSE)</f>
        <v>1.67</v>
      </c>
      <c r="C36" s="47">
        <f>VLOOKUP($B$4,'Section 2 Average Price'!$D:$BM,5,FALSE)</f>
        <v>1.3499999999999999</v>
      </c>
      <c r="D36" s="46">
        <f>VLOOKUP("MEAN",'Section 2 Average Price'!$D:$BM,5,FALSE)</f>
        <v>1.5705826277092174</v>
      </c>
      <c r="I36" s="49"/>
      <c r="J36" s="49"/>
      <c r="K36" s="49"/>
    </row>
    <row r="37" spans="1:11" ht="13.15" x14ac:dyDescent="0.4">
      <c r="A37" s="45" t="s">
        <v>117</v>
      </c>
      <c r="B37" s="44">
        <f>VLOOKUP($B$3,'Section 2 Average Price'!$D:$BM,6,FALSE)</f>
        <v>1.1200000000000001</v>
      </c>
      <c r="C37" s="44">
        <f>VLOOKUP($B$4,'Section 2 Average Price'!$D:$BM,6,FALSE)</f>
        <v>1.1333333333333333</v>
      </c>
      <c r="D37" s="43">
        <f>VLOOKUP("MEAN",'Section 2 Average Price'!$D:$BM,6,FALSE)</f>
        <v>1.2330513240256729</v>
      </c>
      <c r="I37" s="49"/>
      <c r="J37" s="49"/>
      <c r="K37" s="49"/>
    </row>
    <row r="38" spans="1:11" ht="13.15" x14ac:dyDescent="0.4">
      <c r="A38" s="48" t="s">
        <v>118</v>
      </c>
      <c r="B38" s="47">
        <f>VLOOKUP($B$3,'Section 2 Average Price'!$D:$BM,7,FALSE)</f>
        <v>4.5633333333333335</v>
      </c>
      <c r="C38" s="47">
        <f>VLOOKUP($B$4,'Section 2 Average Price'!$D:$BM,7,FALSE)</f>
        <v>4.5599999999999996</v>
      </c>
      <c r="D38" s="46">
        <f>VLOOKUP("MEAN",'Section 2 Average Price'!$D:$BM,7,FALSE)</f>
        <v>4.6761721183631861</v>
      </c>
      <c r="I38" s="49"/>
      <c r="J38" s="49"/>
      <c r="K38" s="49"/>
    </row>
    <row r="39" spans="1:11" ht="13.15" x14ac:dyDescent="0.4">
      <c r="A39" s="45" t="s">
        <v>119</v>
      </c>
      <c r="B39" s="44">
        <f>VLOOKUP($B$3,'Section 2 Average Price'!$D:$BM,8,FALSE)</f>
        <v>3.65</v>
      </c>
      <c r="C39" s="44">
        <f>VLOOKUP($B$4,'Section 2 Average Price'!$D:$BM,8,FALSE)</f>
        <v>4.0633333333333326</v>
      </c>
      <c r="D39" s="43">
        <f>VLOOKUP("MEAN",'Section 2 Average Price'!$D:$BM,8,FALSE)</f>
        <v>4.116151335455168</v>
      </c>
      <c r="I39" s="49"/>
      <c r="J39" s="49"/>
      <c r="K39" s="49"/>
    </row>
    <row r="40" spans="1:11" ht="13.15" x14ac:dyDescent="0.4">
      <c r="A40" s="48" t="s">
        <v>120</v>
      </c>
      <c r="B40" s="47">
        <f>VLOOKUP($B$3,'Section 2 Average Price'!$D:$BM,9,FALSE)</f>
        <v>1.5366666666666668</v>
      </c>
      <c r="C40" s="47">
        <f>VLOOKUP($B$4,'Section 2 Average Price'!$D:$BM,9,FALSE)</f>
        <v>1.5633333333333332</v>
      </c>
      <c r="D40" s="46">
        <f>VLOOKUP("MEAN",'Section 2 Average Price'!$D:$BM,9,FALSE)</f>
        <v>1.6573543788474645</v>
      </c>
      <c r="I40" s="49"/>
      <c r="J40" s="49"/>
      <c r="K40" s="49"/>
    </row>
    <row r="41" spans="1:11" ht="13.15" x14ac:dyDescent="0.4">
      <c r="A41" s="45" t="s">
        <v>121</v>
      </c>
      <c r="B41" s="44">
        <f>VLOOKUP($B$3,'Section 2 Average Price'!$D:$BM,10,FALSE)</f>
        <v>4.3133333333333335</v>
      </c>
      <c r="C41" s="44">
        <f>VLOOKUP($B$4,'Section 2 Average Price'!$D:$BM,10,FALSE)</f>
        <v>4.3466666666666667</v>
      </c>
      <c r="D41" s="43">
        <f>VLOOKUP("MEAN",'Section 2 Average Price'!$D:$BM,10,FALSE)</f>
        <v>4.4967934215565464</v>
      </c>
      <c r="I41" s="49"/>
      <c r="J41" s="49"/>
      <c r="K41" s="49"/>
    </row>
    <row r="42" spans="1:11" ht="13.15" x14ac:dyDescent="0.4">
      <c r="A42" s="48" t="s">
        <v>122</v>
      </c>
      <c r="B42" s="47">
        <f>VLOOKUP($B$3,'Section 2 Average Price'!$D:$BM,11,FALSE)</f>
        <v>5.3966666666666656</v>
      </c>
      <c r="C42" s="47">
        <f>VLOOKUP($B$4,'Section 2 Average Price'!$D:$BM,11,FALSE)</f>
        <v>5.4933333333333332</v>
      </c>
      <c r="D42" s="46">
        <f>VLOOKUP("MEAN",'Section 2 Average Price'!$D:$BM,11,FALSE)</f>
        <v>4.9510888356052476</v>
      </c>
      <c r="I42" s="49"/>
      <c r="J42" s="49"/>
      <c r="K42" s="49"/>
    </row>
    <row r="43" spans="1:11" ht="13.15" x14ac:dyDescent="0.4">
      <c r="A43" s="45" t="s">
        <v>123</v>
      </c>
      <c r="B43" s="44">
        <f>VLOOKUP($B$3,'Section 2 Average Price'!$D:$BM,12,FALSE)</f>
        <v>0.53185682002781898</v>
      </c>
      <c r="C43" s="44">
        <f>VLOOKUP($B$4,'Section 2 Average Price'!$D:$BM,12,FALSE)</f>
        <v>0.73999999999999988</v>
      </c>
      <c r="D43" s="43">
        <f>VLOOKUP("MEAN",'Section 2 Average Price'!$D:$BM,12,FALSE)</f>
        <v>0.71263627594658441</v>
      </c>
      <c r="I43" s="49"/>
      <c r="J43" s="49"/>
      <c r="K43" s="49"/>
    </row>
    <row r="44" spans="1:11" ht="13.15" x14ac:dyDescent="0.4">
      <c r="A44" s="48" t="s">
        <v>124</v>
      </c>
      <c r="B44" s="47">
        <f>VLOOKUP($B$3,'Section 2 Average Price'!$D:$BM,13,FALSE)</f>
        <v>1.9333333333333333</v>
      </c>
      <c r="C44" s="47">
        <f>VLOOKUP($B$4,'Section 2 Average Price'!$D:$BM,13,FALSE)</f>
        <v>1.8099999999999998</v>
      </c>
      <c r="D44" s="46">
        <f>VLOOKUP("MEAN",'Section 2 Average Price'!$D:$BM,13,FALSE)</f>
        <v>1.9323980221178394</v>
      </c>
      <c r="I44" s="49"/>
      <c r="J44" s="49"/>
      <c r="K44" s="49"/>
    </row>
    <row r="45" spans="1:11" ht="13.15" x14ac:dyDescent="0.4">
      <c r="A45" s="45" t="s">
        <v>125</v>
      </c>
      <c r="B45" s="44">
        <f>VLOOKUP($B$3,'Section 2 Average Price'!$D:$BM,14,FALSE)</f>
        <v>3.7133333333333334</v>
      </c>
      <c r="C45" s="44">
        <f>VLOOKUP($B$4,'Section 2 Average Price'!$D:$BM,14,FALSE)</f>
        <v>3.6933333333333334</v>
      </c>
      <c r="D45" s="43">
        <f>VLOOKUP("MEAN",'Section 2 Average Price'!$D:$BM,14,FALSE)</f>
        <v>3.9719750731901091</v>
      </c>
      <c r="I45" s="49"/>
      <c r="J45" s="49"/>
      <c r="K45" s="49"/>
    </row>
    <row r="46" spans="1:11" ht="13.15" x14ac:dyDescent="0.4">
      <c r="A46" s="48" t="s">
        <v>126</v>
      </c>
      <c r="B46" s="47">
        <f>VLOOKUP($B$3,'Section 2 Average Price'!$D:$BM,15,FALSE)</f>
        <v>4.4366666666666665</v>
      </c>
      <c r="C46" s="47">
        <f>VLOOKUP($B$4,'Section 2 Average Price'!$D:$BM,15,FALSE)</f>
        <v>4.4066666666666663</v>
      </c>
      <c r="D46" s="46">
        <f>VLOOKUP("MEAN",'Section 2 Average Price'!$D:$BM,15,FALSE)</f>
        <v>4.4774636766924925</v>
      </c>
      <c r="I46" s="49"/>
      <c r="J46" s="49"/>
      <c r="K46" s="49"/>
    </row>
    <row r="47" spans="1:11" ht="13.15" x14ac:dyDescent="0.4">
      <c r="A47" s="45" t="s">
        <v>127</v>
      </c>
      <c r="B47" s="44">
        <f>VLOOKUP($B$3,'Section 2 Average Price'!$D:$BM,16,FALSE)</f>
        <v>5.5533333333333337</v>
      </c>
      <c r="C47" s="44">
        <f>VLOOKUP($B$4,'Section 2 Average Price'!$D:$BM,16,FALSE)</f>
        <v>5.7100000000000009</v>
      </c>
      <c r="D47" s="43">
        <f>VLOOKUP("MEAN",'Section 2 Average Price'!$D:$BM,16,FALSE)</f>
        <v>5.8642427838323421</v>
      </c>
      <c r="I47" s="49"/>
      <c r="J47" s="49"/>
      <c r="K47" s="49"/>
    </row>
    <row r="48" spans="1:11" ht="13.15" x14ac:dyDescent="0.4">
      <c r="A48" s="48" t="s">
        <v>128</v>
      </c>
      <c r="B48" s="47">
        <f>VLOOKUP($B$3,'Section 2 Average Price'!$D:$BM,17,FALSE)</f>
        <v>3.9899999999999998</v>
      </c>
      <c r="C48" s="47">
        <f>VLOOKUP($B$4,'Section 2 Average Price'!$D:$BM,17,FALSE)</f>
        <v>4.13</v>
      </c>
      <c r="D48" s="46">
        <f>VLOOKUP("MEAN",'Section 2 Average Price'!$D:$BM,17,FALSE)</f>
        <v>4.0929328003704262</v>
      </c>
      <c r="I48" s="49"/>
      <c r="J48" s="49"/>
      <c r="K48" s="49"/>
    </row>
    <row r="49" spans="1:11" ht="13.15" x14ac:dyDescent="0.4">
      <c r="A49" s="45" t="s">
        <v>129</v>
      </c>
      <c r="B49" s="44">
        <f>VLOOKUP($B$3,'Section 2 Average Price'!$D:$BM,18,FALSE)</f>
        <v>5.0399999999999991</v>
      </c>
      <c r="C49" s="44">
        <f>VLOOKUP($B$4,'Section 2 Average Price'!$D:$BM,18,FALSE)</f>
        <v>5.2133333333333338</v>
      </c>
      <c r="D49" s="43">
        <f>VLOOKUP("MEAN",'Section 2 Average Price'!$D:$BM,18,FALSE)</f>
        <v>5.2344775153799485</v>
      </c>
      <c r="I49" s="49"/>
      <c r="J49" s="49"/>
      <c r="K49" s="49"/>
    </row>
    <row r="50" spans="1:11" ht="13.15" x14ac:dyDescent="0.4">
      <c r="A50" s="48" t="s">
        <v>130</v>
      </c>
      <c r="B50" s="47">
        <f>VLOOKUP($B$3,'Section 2 Average Price'!$D:$BM,19,FALSE)</f>
        <v>1.4666666666666668</v>
      </c>
      <c r="C50" s="47">
        <f>VLOOKUP($B$4,'Section 2 Average Price'!$D:$BM,19,FALSE)</f>
        <v>1.4799999999999998</v>
      </c>
      <c r="D50" s="46">
        <f>VLOOKUP("MEAN",'Section 2 Average Price'!$D:$BM,19,FALSE)</f>
        <v>1.5948126377295289</v>
      </c>
      <c r="I50" s="49"/>
      <c r="J50" s="49"/>
      <c r="K50" s="49"/>
    </row>
    <row r="51" spans="1:11" ht="13.15" x14ac:dyDescent="0.4">
      <c r="A51" s="45" t="s">
        <v>131</v>
      </c>
      <c r="B51" s="44">
        <f>VLOOKUP($B$3,'Section 2 Average Price'!$D:$BM,20,FALSE)</f>
        <v>2.293333333333333</v>
      </c>
      <c r="C51" s="44">
        <f>VLOOKUP($B$4,'Section 2 Average Price'!$D:$BM,20,FALSE)</f>
        <v>2.35</v>
      </c>
      <c r="D51" s="43">
        <f>VLOOKUP("MEAN",'Section 2 Average Price'!$D:$BM,20,FALSE)</f>
        <v>2.4565412122142303</v>
      </c>
      <c r="I51" s="49"/>
      <c r="J51" s="49"/>
      <c r="K51" s="49"/>
    </row>
    <row r="52" spans="1:11" ht="13.15" x14ac:dyDescent="0.4">
      <c r="A52" s="48" t="s">
        <v>132</v>
      </c>
      <c r="B52" s="47">
        <f>VLOOKUP($B$3,'Section 2 Average Price'!$D:$BM,21,FALSE)</f>
        <v>1.9066666666666665</v>
      </c>
      <c r="C52" s="47">
        <f>VLOOKUP($B$4,'Section 2 Average Price'!$D:$BM,21,FALSE)</f>
        <v>1.9533333333333331</v>
      </c>
      <c r="D52" s="46">
        <f>VLOOKUP("MEAN",'Section 2 Average Price'!$D:$BM,21,FALSE)</f>
        <v>2.1237302140525154</v>
      </c>
      <c r="I52" s="49"/>
      <c r="J52" s="49"/>
      <c r="K52" s="49"/>
    </row>
    <row r="53" spans="1:11" ht="13.15" x14ac:dyDescent="0.4">
      <c r="A53" s="45" t="s">
        <v>133</v>
      </c>
      <c r="B53" s="44">
        <f>VLOOKUP($B$3,'Section 2 Average Price'!$D:$BM,22,FALSE)</f>
        <v>18.676666666666666</v>
      </c>
      <c r="C53" s="44">
        <f>VLOOKUP($B$4,'Section 2 Average Price'!$D:$BM,22,FALSE)</f>
        <v>18.973333333333333</v>
      </c>
      <c r="D53" s="43">
        <f>VLOOKUP("MEAN",'Section 2 Average Price'!$D:$BM,22,FALSE)</f>
        <v>19.61736258607116</v>
      </c>
      <c r="I53" s="49"/>
      <c r="J53" s="49"/>
      <c r="K53" s="49"/>
    </row>
    <row r="54" spans="1:11" ht="13.15" x14ac:dyDescent="0.4">
      <c r="A54" s="48" t="s">
        <v>134</v>
      </c>
      <c r="B54" s="47">
        <f>VLOOKUP($B$3,'Section 2 Average Price'!$D:$BM,23,FALSE)</f>
        <v>6.4899999999999993</v>
      </c>
      <c r="C54" s="47">
        <f>VLOOKUP($B$4,'Section 2 Average Price'!$D:$BM,23,FALSE)</f>
        <v>6.9533333333333331</v>
      </c>
      <c r="D54" s="46">
        <f>VLOOKUP("MEAN",'Section 2 Average Price'!$D:$BM,23,FALSE)</f>
        <v>7.2217438561268255</v>
      </c>
      <c r="I54" s="49"/>
      <c r="J54" s="49"/>
      <c r="K54" s="49"/>
    </row>
    <row r="55" spans="1:11" ht="13.15" x14ac:dyDescent="0.4">
      <c r="A55" s="45" t="s">
        <v>135</v>
      </c>
      <c r="B55" s="44">
        <f>VLOOKUP($B$3,'Section 2 Average Price'!$D:$BM,24,FALSE)</f>
        <v>3.6166666666666667</v>
      </c>
      <c r="C55" s="44">
        <f>VLOOKUP($B$4,'Section 2 Average Price'!$D:$BM,24,FALSE)</f>
        <v>3.3800000000000003</v>
      </c>
      <c r="D55" s="43">
        <f>VLOOKUP("MEAN",'Section 2 Average Price'!$D:$BM,24,FALSE)</f>
        <v>3.7437180372936596</v>
      </c>
      <c r="I55" s="49"/>
      <c r="J55" s="49"/>
      <c r="K55" s="49"/>
    </row>
    <row r="56" spans="1:11" ht="13.15" x14ac:dyDescent="0.4">
      <c r="A56" s="48" t="s">
        <v>136</v>
      </c>
      <c r="B56" s="47">
        <f>VLOOKUP($B$3,'Section 2 Average Price'!$D:$BM,25,FALSE)</f>
        <v>1.8166666666666667</v>
      </c>
      <c r="C56" s="47">
        <f>VLOOKUP($B$4,'Section 2 Average Price'!$D:$BM,25,FALSE)</f>
        <v>1.7333333333333334</v>
      </c>
      <c r="D56" s="46">
        <f>VLOOKUP("MEAN",'Section 2 Average Price'!$D:$BM,25,FALSE)</f>
        <v>1.8184758236769794</v>
      </c>
      <c r="I56" s="49"/>
      <c r="J56" s="49"/>
      <c r="K56" s="49"/>
    </row>
    <row r="57" spans="1:11" ht="13.15" x14ac:dyDescent="0.4">
      <c r="A57" s="45" t="s">
        <v>137</v>
      </c>
      <c r="B57" s="44">
        <f>VLOOKUP($B$3,'Section 2 Average Price'!$D:$BM,26,FALSE)</f>
        <v>3.7900000000000005</v>
      </c>
      <c r="C57" s="44">
        <f>VLOOKUP($B$4,'Section 2 Average Price'!$D:$BM,26,FALSE)</f>
        <v>3.8200000000000003</v>
      </c>
      <c r="D57" s="43">
        <f>VLOOKUP("MEAN",'Section 2 Average Price'!$D:$BM,26,FALSE)</f>
        <v>3.9271605045128886</v>
      </c>
      <c r="I57" s="49"/>
      <c r="J57" s="49"/>
      <c r="K57" s="49"/>
    </row>
    <row r="58" spans="1:11" ht="13.15" x14ac:dyDescent="0.4">
      <c r="A58" s="48" t="s">
        <v>138</v>
      </c>
      <c r="B58" s="47">
        <f>VLOOKUP($B$3,'Section 2 Average Price'!$D:$BM,27,FALSE)</f>
        <v>2.6766666666666672</v>
      </c>
      <c r="C58" s="47">
        <f>VLOOKUP($B$4,'Section 2 Average Price'!$D:$BM,27,FALSE)</f>
        <v>2.73</v>
      </c>
      <c r="D58" s="46">
        <f>VLOOKUP("MEAN",'Section 2 Average Price'!$D:$BM,27,FALSE)</f>
        <v>2.7816892964413165</v>
      </c>
      <c r="I58" s="49"/>
      <c r="J58" s="49"/>
      <c r="K58" s="49"/>
    </row>
    <row r="59" spans="1:11" ht="13.15" x14ac:dyDescent="0.4">
      <c r="A59" s="45" t="s">
        <v>139</v>
      </c>
      <c r="B59" s="53">
        <f>VLOOKUP($B$3,'Section 2 Average Price'!$D:$BM,28,FALSE)</f>
        <v>902.91666666666663</v>
      </c>
      <c r="C59" s="53">
        <f>VLOOKUP($B$4,'Section 2 Average Price'!$D:$BM,28,FALSE)</f>
        <v>975.14</v>
      </c>
      <c r="D59" s="52">
        <f>VLOOKUP("MEAN",'Section 2 Average Price'!$D:$BM,28,FALSE)</f>
        <v>1496.1443534720886</v>
      </c>
      <c r="I59" s="49"/>
      <c r="J59" s="49"/>
      <c r="K59" s="49"/>
    </row>
    <row r="60" spans="1:11" ht="13.15" x14ac:dyDescent="0.4">
      <c r="A60" s="48" t="s">
        <v>140</v>
      </c>
      <c r="B60" s="51">
        <f>VLOOKUP($B$3,'Section 2 Average Price'!$D:$BM,29,FALSE)</f>
        <v>281631.66666666669</v>
      </c>
      <c r="C60" s="51">
        <f>VLOOKUP($B$4,'Section 2 Average Price'!$D:$BM,29,FALSE)</f>
        <v>367599</v>
      </c>
      <c r="D60" s="50">
        <f>VLOOKUP("MEAN",'Section 2 Average Price'!$D:$BM,29,FALSE)</f>
        <v>485505.72375739162</v>
      </c>
      <c r="I60" s="49"/>
      <c r="J60" s="49"/>
      <c r="K60" s="49"/>
    </row>
    <row r="61" spans="1:11" ht="13.15" x14ac:dyDescent="0.4">
      <c r="A61" s="45" t="s">
        <v>141</v>
      </c>
      <c r="B61" s="44">
        <f>VLOOKUP($B$3,'Section 2 Average Price'!$D:$BM,35,FALSE)</f>
        <v>270.14</v>
      </c>
      <c r="C61" s="44">
        <f>VLOOKUP($B$4,'Section 2 Average Price'!$D:$BM,35,FALSE)</f>
        <v>178.61</v>
      </c>
      <c r="D61" s="43">
        <f>VLOOKUP("MEAN",'Section 2 Average Price'!$D:$BM,35,FALSE)</f>
        <v>194.87153565433493</v>
      </c>
      <c r="I61" s="49"/>
      <c r="J61" s="49"/>
      <c r="K61" s="49"/>
    </row>
    <row r="62" spans="1:11" ht="13.15" x14ac:dyDescent="0.4">
      <c r="A62" s="48" t="s">
        <v>142</v>
      </c>
      <c r="B62" s="47">
        <f>VLOOKUP($B$3,'Section 2 Average Price'!$D:$BM,36,FALSE)</f>
        <v>188.01390000000001</v>
      </c>
      <c r="C62" s="47">
        <f>VLOOKUP($B$4,'Section 2 Average Price'!$D:$BM,36,FALSE)</f>
        <v>185.45349999999999</v>
      </c>
      <c r="D62" s="46">
        <f>VLOOKUP("MEAN",'Section 2 Average Price'!$D:$BM,36,FALSE)</f>
        <v>192.97758345706958</v>
      </c>
      <c r="I62" s="49"/>
      <c r="J62" s="49"/>
      <c r="K62" s="49"/>
    </row>
    <row r="63" spans="1:11" ht="13.15" x14ac:dyDescent="0.4">
      <c r="A63" s="45" t="s">
        <v>143</v>
      </c>
      <c r="B63" s="44">
        <f>VLOOKUP($B$3,'Section 2 Average Price'!$D:$BM,37,FALSE)</f>
        <v>59.626666666666665</v>
      </c>
      <c r="C63" s="44">
        <f>VLOOKUP($B$4,'Section 2 Average Price'!$D:$BM,37,FALSE)</f>
        <v>47.536666666666669</v>
      </c>
      <c r="D63" s="43">
        <f>VLOOKUP("MEAN",'Section 2 Average Price'!$D:$BM,37,FALSE)</f>
        <v>59.57242796472385</v>
      </c>
      <c r="I63" s="49"/>
      <c r="J63" s="49"/>
      <c r="K63" s="49"/>
    </row>
    <row r="64" spans="1:11" ht="13.15" x14ac:dyDescent="0.4">
      <c r="A64" s="48" t="s">
        <v>144</v>
      </c>
      <c r="B64" s="47">
        <f>VLOOKUP($B$3,'Section 2 Average Price'!$D:$BM,38,FALSE)</f>
        <v>3.0696666666666665</v>
      </c>
      <c r="C64" s="47">
        <f>VLOOKUP($B$4,'Section 2 Average Price'!$D:$BM,38,FALSE)</f>
        <v>3.4584166666666665</v>
      </c>
      <c r="D64" s="46">
        <f>VLOOKUP("MEAN",'Section 2 Average Price'!$D:$BM,38,FALSE)</f>
        <v>3.4599031397045739</v>
      </c>
      <c r="I64" s="49"/>
      <c r="J64" s="49"/>
      <c r="K64" s="49"/>
    </row>
    <row r="65" spans="1:11" ht="13.15" x14ac:dyDescent="0.4">
      <c r="A65" s="45" t="s">
        <v>145</v>
      </c>
      <c r="B65" s="44">
        <f>VLOOKUP($B$3,'Section 2 Average Price'!$D:$BM,39,FALSE)</f>
        <v>83.336666666666659</v>
      </c>
      <c r="C65" s="44">
        <f>VLOOKUP($B$4,'Section 2 Average Price'!$D:$BM,39,FALSE)</f>
        <v>126.67</v>
      </c>
      <c r="D65" s="43">
        <f>VLOOKUP("MEAN",'Section 2 Average Price'!$D:$BM,39,FALSE)</f>
        <v>125.95700107891057</v>
      </c>
      <c r="I65" s="49"/>
      <c r="J65" s="49"/>
      <c r="K65" s="49"/>
    </row>
    <row r="66" spans="1:11" ht="13.15" x14ac:dyDescent="0.4">
      <c r="A66" s="48" t="s">
        <v>146</v>
      </c>
      <c r="B66" s="47">
        <f>VLOOKUP($B$3,'Section 2 Average Price'!$D:$BM,40,FALSE)</f>
        <v>98.976666666666674</v>
      </c>
      <c r="C66" s="47">
        <f>VLOOKUP($B$4,'Section 2 Average Price'!$D:$BM,40,FALSE)</f>
        <v>137.65333333333334</v>
      </c>
      <c r="D66" s="46">
        <f>VLOOKUP("MEAN",'Section 2 Average Price'!$D:$BM,40,FALSE)</f>
        <v>135.76439491060998</v>
      </c>
      <c r="I66" s="49"/>
      <c r="J66" s="49"/>
      <c r="K66" s="49"/>
    </row>
    <row r="67" spans="1:11" ht="13.15" x14ac:dyDescent="0.4">
      <c r="A67" s="45" t="s">
        <v>147</v>
      </c>
      <c r="B67" s="44">
        <f>VLOOKUP($B$3,'Section 2 Average Price'!$D:$BM,41,FALSE)</f>
        <v>81.526666666666657</v>
      </c>
      <c r="C67" s="44">
        <f>VLOOKUP($B$4,'Section 2 Average Price'!$D:$BM,41,FALSE)</f>
        <v>100.44333333333333</v>
      </c>
      <c r="D67" s="43">
        <f>VLOOKUP("MEAN",'Section 2 Average Price'!$D:$BM,41,FALSE)</f>
        <v>114.16372227781908</v>
      </c>
      <c r="I67" s="49"/>
      <c r="J67" s="49"/>
      <c r="K67" s="49"/>
    </row>
    <row r="68" spans="1:11" ht="13.15" x14ac:dyDescent="0.4">
      <c r="A68" s="48" t="s">
        <v>148</v>
      </c>
      <c r="B68" s="47">
        <f>VLOOKUP($B$3,'Section 2 Average Price'!$D:$BM,42,FALSE)</f>
        <v>10.243333333333334</v>
      </c>
      <c r="C68" s="47">
        <f>VLOOKUP($B$4,'Section 2 Average Price'!$D:$BM,42,FALSE)</f>
        <v>10.200000000000001</v>
      </c>
      <c r="D68" s="46">
        <f>VLOOKUP("MEAN",'Section 2 Average Price'!$D:$BM,42,FALSE)</f>
        <v>10.632886807618258</v>
      </c>
      <c r="I68" s="49"/>
      <c r="J68" s="49"/>
      <c r="K68" s="49"/>
    </row>
    <row r="69" spans="1:11" ht="13.15" x14ac:dyDescent="0.4">
      <c r="A69" s="45" t="s">
        <v>149</v>
      </c>
      <c r="B69" s="44">
        <f>VLOOKUP($B$3,'Section 2 Average Price'!$D:$BM,43,FALSE)</f>
        <v>483.70333333333338</v>
      </c>
      <c r="C69" s="44">
        <f>VLOOKUP($B$4,'Section 2 Average Price'!$D:$BM,43,FALSE)</f>
        <v>375.63333333333338</v>
      </c>
      <c r="D69" s="43">
        <f>VLOOKUP("MEAN",'Section 2 Average Price'!$D:$BM,43,FALSE)</f>
        <v>469.08621235275575</v>
      </c>
      <c r="I69" s="49"/>
      <c r="J69" s="49"/>
      <c r="K69" s="49"/>
    </row>
    <row r="70" spans="1:11" ht="13.15" x14ac:dyDescent="0.4">
      <c r="A70" s="48" t="s">
        <v>150</v>
      </c>
      <c r="B70" s="47">
        <f>VLOOKUP($B$3,'Section 2 Average Price'!$D:$BM,44,FALSE)</f>
        <v>4.8899999999999997</v>
      </c>
      <c r="C70" s="47">
        <f>VLOOKUP($B$4,'Section 2 Average Price'!$D:$BM,44,FALSE)</f>
        <v>5.9333333333333336</v>
      </c>
      <c r="D70" s="46">
        <f>VLOOKUP("MEAN",'Section 2 Average Price'!$D:$BM,44,FALSE)</f>
        <v>5.4370006474481114</v>
      </c>
      <c r="I70" s="49"/>
      <c r="J70" s="49"/>
      <c r="K70" s="49"/>
    </row>
    <row r="71" spans="1:11" ht="13.15" x14ac:dyDescent="0.4">
      <c r="A71" s="45" t="s">
        <v>151</v>
      </c>
      <c r="B71" s="44">
        <f>VLOOKUP($B$3,'Section 2 Average Price'!$D:$BM,45,FALSE)</f>
        <v>10.590000000000002</v>
      </c>
      <c r="C71" s="44">
        <f>VLOOKUP($B$4,'Section 2 Average Price'!$D:$BM,45,FALSE)</f>
        <v>11.173333333333334</v>
      </c>
      <c r="D71" s="43">
        <f>VLOOKUP("MEAN",'Section 2 Average Price'!$D:$BM,45,FALSE)</f>
        <v>12.135571773889984</v>
      </c>
      <c r="I71" s="49"/>
      <c r="J71" s="49"/>
      <c r="K71" s="49"/>
    </row>
    <row r="72" spans="1:11" ht="13.15" x14ac:dyDescent="0.4">
      <c r="A72" s="48" t="s">
        <v>152</v>
      </c>
      <c r="B72" s="47">
        <f>VLOOKUP($B$3,'Section 2 Average Price'!$D:$BM,46,FALSE)</f>
        <v>4.82</v>
      </c>
      <c r="C72" s="47">
        <f>VLOOKUP($B$4,'Section 2 Average Price'!$D:$BM,46,FALSE)</f>
        <v>4.9266666666666667</v>
      </c>
      <c r="D72" s="46">
        <f>VLOOKUP("MEAN",'Section 2 Average Price'!$D:$BM,46,FALSE)</f>
        <v>5.0960679333931376</v>
      </c>
      <c r="I72" s="49"/>
      <c r="J72" s="49"/>
      <c r="K72" s="49"/>
    </row>
    <row r="73" spans="1:11" ht="13.15" x14ac:dyDescent="0.4">
      <c r="A73" s="45" t="s">
        <v>153</v>
      </c>
      <c r="B73" s="44">
        <f>VLOOKUP($B$3,'Section 2 Average Price'!$D:$BM,47,FALSE)</f>
        <v>16.556666666666668</v>
      </c>
      <c r="C73" s="44">
        <f>VLOOKUP($B$4,'Section 2 Average Price'!$D:$BM,47,FALSE)</f>
        <v>29.443333333333332</v>
      </c>
      <c r="D73" s="43">
        <f>VLOOKUP("MEAN",'Section 2 Average Price'!$D:$BM,47,FALSE)</f>
        <v>24.371922588106127</v>
      </c>
      <c r="I73" s="49"/>
      <c r="J73" s="49"/>
      <c r="K73" s="49"/>
    </row>
    <row r="74" spans="1:11" ht="13.15" x14ac:dyDescent="0.4">
      <c r="A74" s="48" t="s">
        <v>154</v>
      </c>
      <c r="B74" s="47">
        <f>VLOOKUP($B$3,'Section 2 Average Price'!$D:$BM,48,FALSE)</f>
        <v>35.556666666666665</v>
      </c>
      <c r="C74" s="47">
        <f>VLOOKUP($B$4,'Section 2 Average Price'!$D:$BM,48,FALSE)</f>
        <v>49.166666666666664</v>
      </c>
      <c r="D74" s="46">
        <f>VLOOKUP("MEAN",'Section 2 Average Price'!$D:$BM,48,FALSE)</f>
        <v>45.650376299442136</v>
      </c>
      <c r="I74" s="49"/>
      <c r="J74" s="49"/>
      <c r="K74" s="49"/>
    </row>
    <row r="75" spans="1:11" ht="13.15" x14ac:dyDescent="0.4">
      <c r="A75" s="45" t="s">
        <v>155</v>
      </c>
      <c r="B75" s="44">
        <f>VLOOKUP($B$3,'Section 2 Average Price'!$D:$BM,49,FALSE)</f>
        <v>3.6699999999999995</v>
      </c>
      <c r="C75" s="44">
        <f>VLOOKUP($B$4,'Section 2 Average Price'!$D:$BM,49,FALSE)</f>
        <v>3.7999999999999994</v>
      </c>
      <c r="D75" s="43">
        <f>VLOOKUP("MEAN",'Section 2 Average Price'!$D:$BM,49,FALSE)</f>
        <v>3.7056563857006872</v>
      </c>
      <c r="I75" s="49"/>
      <c r="J75" s="49"/>
      <c r="K75" s="49"/>
    </row>
    <row r="76" spans="1:11" ht="13.15" x14ac:dyDescent="0.4">
      <c r="A76" s="48" t="s">
        <v>156</v>
      </c>
      <c r="B76" s="47">
        <f>VLOOKUP($B$3,'Section 2 Average Price'!$D:$BM,50,FALSE)</f>
        <v>1.28</v>
      </c>
      <c r="C76" s="47">
        <f>VLOOKUP($B$4,'Section 2 Average Price'!$D:$BM,50,FALSE)</f>
        <v>1.1466666666666667</v>
      </c>
      <c r="D76" s="46">
        <f>VLOOKUP("MEAN",'Section 2 Average Price'!$D:$BM,50,FALSE)</f>
        <v>1.2823787451131239</v>
      </c>
      <c r="I76" s="49"/>
      <c r="J76" s="49"/>
      <c r="K76" s="49"/>
    </row>
    <row r="77" spans="1:11" ht="13.15" x14ac:dyDescent="0.4">
      <c r="A77" s="45" t="s">
        <v>157</v>
      </c>
      <c r="B77" s="44">
        <f>VLOOKUP($B$3,'Section 2 Average Price'!$D:$BM,51,FALSE)</f>
        <v>12.479999999999999</v>
      </c>
      <c r="C77" s="44">
        <f>VLOOKUP($B$4,'Section 2 Average Price'!$D:$BM,51,FALSE)</f>
        <v>18.019999999999996</v>
      </c>
      <c r="D77" s="43">
        <f>VLOOKUP("MEAN",'Section 2 Average Price'!$D:$BM,51,FALSE)</f>
        <v>16.324390215655477</v>
      </c>
      <c r="I77" s="49"/>
      <c r="J77" s="49"/>
      <c r="K77" s="49"/>
    </row>
    <row r="78" spans="1:11" ht="13.15" x14ac:dyDescent="0.4">
      <c r="A78" s="48" t="s">
        <v>158</v>
      </c>
      <c r="B78" s="47">
        <f>VLOOKUP($B$3,'Section 2 Average Price'!$D:$BM,52,FALSE)</f>
        <v>40.76</v>
      </c>
      <c r="C78" s="47">
        <f>VLOOKUP($B$4,'Section 2 Average Price'!$D:$BM,52,FALSE)</f>
        <v>34.893333333333338</v>
      </c>
      <c r="D78" s="46">
        <f>VLOOKUP("MEAN",'Section 2 Average Price'!$D:$BM,52,FALSE)</f>
        <v>36.968888552513313</v>
      </c>
      <c r="I78" s="49"/>
      <c r="J78" s="49"/>
      <c r="K78" s="49"/>
    </row>
    <row r="79" spans="1:11" ht="13.15" x14ac:dyDescent="0.4">
      <c r="A79" s="45" t="s">
        <v>159</v>
      </c>
      <c r="B79" s="44">
        <f>VLOOKUP($B$3,'Section 2 Average Price'!$D:$BM,53,FALSE)</f>
        <v>25.3</v>
      </c>
      <c r="C79" s="44">
        <f>VLOOKUP($B$4,'Section 2 Average Price'!$D:$BM,53,FALSE)</f>
        <v>24.84</v>
      </c>
      <c r="D79" s="43">
        <f>VLOOKUP("MEAN",'Section 2 Average Price'!$D:$BM,53,FALSE)</f>
        <v>28.076707516777617</v>
      </c>
      <c r="I79" s="49"/>
      <c r="J79" s="49"/>
      <c r="K79" s="49"/>
    </row>
    <row r="80" spans="1:11" ht="13.15" x14ac:dyDescent="0.4">
      <c r="A80" s="48" t="s">
        <v>160</v>
      </c>
      <c r="B80" s="47">
        <f>VLOOKUP($B$3,'Section 2 Average Price'!$D:$BM,54,FALSE)</f>
        <v>34.70333333333334</v>
      </c>
      <c r="C80" s="47">
        <f>VLOOKUP($B$4,'Section 2 Average Price'!$D:$BM,54,FALSE)</f>
        <v>27.286666666666665</v>
      </c>
      <c r="D80" s="46">
        <f>VLOOKUP("MEAN",'Section 2 Average Price'!$D:$BM,54,FALSE)</f>
        <v>35.47248889434897</v>
      </c>
      <c r="I80" s="49"/>
      <c r="J80" s="49"/>
      <c r="K80" s="49"/>
    </row>
    <row r="81" spans="1:11" ht="13.15" x14ac:dyDescent="0.4">
      <c r="A81" s="45" t="s">
        <v>161</v>
      </c>
      <c r="B81" s="44">
        <f>VLOOKUP($B$3,'Section 2 Average Price'!$D:$BM,55,FALSE)</f>
        <v>83.33</v>
      </c>
      <c r="C81" s="44">
        <f>VLOOKUP($B$4,'Section 2 Average Price'!$D:$BM,55,FALSE)</f>
        <v>77.850000000000009</v>
      </c>
      <c r="D81" s="43">
        <f>VLOOKUP("MEAN",'Section 2 Average Price'!$D:$BM,55,FALSE)</f>
        <v>92.44986049435451</v>
      </c>
      <c r="I81" s="49"/>
      <c r="J81" s="49"/>
      <c r="K81" s="49"/>
    </row>
    <row r="82" spans="1:11" ht="13.15" x14ac:dyDescent="0.4">
      <c r="A82" s="48" t="s">
        <v>162</v>
      </c>
      <c r="B82" s="47">
        <f>VLOOKUP($B$3,'Section 2 Average Price'!$D:$BM,56,FALSE)</f>
        <v>5.8049999999999997</v>
      </c>
      <c r="C82" s="47">
        <f>VLOOKUP($B$4,'Section 2 Average Price'!$D:$BM,56,FALSE)</f>
        <v>9.4444444444444446</v>
      </c>
      <c r="D82" s="46">
        <f>VLOOKUP("MEAN",'Section 2 Average Price'!$D:$BM,56,FALSE)</f>
        <v>12.244018537638269</v>
      </c>
      <c r="I82" s="49"/>
      <c r="J82" s="49"/>
      <c r="K82" s="49"/>
    </row>
    <row r="83" spans="1:11" ht="13.15" x14ac:dyDescent="0.4">
      <c r="A83" s="45" t="s">
        <v>163</v>
      </c>
      <c r="B83" s="44">
        <f>VLOOKUP($B$3,'Section 2 Average Price'!$D:$BM,57,FALSE)</f>
        <v>11.486666666666666</v>
      </c>
      <c r="C83" s="44">
        <f>VLOOKUP($B$4,'Section 2 Average Price'!$D:$BM,57,FALSE)</f>
        <v>10.26</v>
      </c>
      <c r="D83" s="43">
        <f>VLOOKUP("MEAN",'Section 2 Average Price'!$D:$BM,57,FALSE)</f>
        <v>12.168324019339819</v>
      </c>
    </row>
    <row r="84" spans="1:11" ht="13.15" x14ac:dyDescent="0.4">
      <c r="A84" s="48" t="s">
        <v>164</v>
      </c>
      <c r="B84" s="47">
        <f>VLOOKUP($B$3,'Section 2 Average Price'!$D:$BM,58,FALSE)</f>
        <v>16.5</v>
      </c>
      <c r="C84" s="47">
        <f>VLOOKUP($B$4,'Section 2 Average Price'!$D:$BM,58,FALSE)</f>
        <v>17.166666666666668</v>
      </c>
      <c r="D84" s="46">
        <f>VLOOKUP("MEAN",'Section 2 Average Price'!$D:$BM,58,FALSE)</f>
        <v>17.971240606033771</v>
      </c>
    </row>
    <row r="85" spans="1:11" ht="13.15" x14ac:dyDescent="0.4">
      <c r="A85" s="45" t="s">
        <v>165</v>
      </c>
      <c r="B85" s="44">
        <f>VLOOKUP($B$3,'Section 2 Average Price'!$D:$BM,59,FALSE)</f>
        <v>3.8733333333333335</v>
      </c>
      <c r="C85" s="44">
        <f>VLOOKUP($B$4,'Section 2 Average Price'!$D:$BM,59,FALSE)</f>
        <v>3.02</v>
      </c>
      <c r="D85" s="43">
        <f>VLOOKUP("MEAN",'Section 2 Average Price'!$D:$BM,59,FALSE)</f>
        <v>3.5872530540939076</v>
      </c>
    </row>
    <row r="86" spans="1:11" ht="13.15" x14ac:dyDescent="0.4">
      <c r="A86" s="48" t="s">
        <v>166</v>
      </c>
      <c r="B86" s="47">
        <f>VLOOKUP($B$3,'Section 2 Average Price'!$D:$BM,60,FALSE)</f>
        <v>55</v>
      </c>
      <c r="C86" s="47">
        <f>VLOOKUP($B$4,'Section 2 Average Price'!$D:$BM,60,FALSE)</f>
        <v>66.806666666666672</v>
      </c>
      <c r="D86" s="46">
        <f>VLOOKUP("MEAN",'Section 2 Average Price'!$D:$BM,60,FALSE)</f>
        <v>66.169894229633854</v>
      </c>
    </row>
    <row r="87" spans="1:11" ht="13.15" x14ac:dyDescent="0.4">
      <c r="A87" s="45" t="s">
        <v>167</v>
      </c>
      <c r="B87" s="44">
        <f>VLOOKUP($B$3,'Section 2 Average Price'!$D:$BM,61,FALSE)</f>
        <v>10.17</v>
      </c>
      <c r="C87" s="44">
        <f>VLOOKUP($B$4,'Section 2 Average Price'!$D:$BM,61,FALSE)</f>
        <v>10.15</v>
      </c>
      <c r="D87" s="43">
        <f>VLOOKUP("MEAN",'Section 2 Average Price'!$D:$BM,61,FALSE)</f>
        <v>10.425243016655362</v>
      </c>
    </row>
    <row r="88" spans="1:11" ht="13.15" x14ac:dyDescent="0.4">
      <c r="A88" s="42" t="s">
        <v>168</v>
      </c>
      <c r="B88" s="41">
        <f>VLOOKUP($B$3,'Section 2 Average Price'!$D:$BM,62,FALSE)</f>
        <v>11.520000000000001</v>
      </c>
      <c r="C88" s="41">
        <f>VLOOKUP($B$4,'Section 2 Average Price'!$D:$BM,62,FALSE)</f>
        <v>12.506666666666668</v>
      </c>
      <c r="D88" s="40">
        <f>VLOOKUP("MEAN",'Section 2 Average Price'!$D:$BM,62,FALSE)</f>
        <v>12.256022493559016</v>
      </c>
    </row>
  </sheetData>
  <protectedRanges>
    <protectedRange sqref="A1:D7" name="Calculator_1"/>
  </protectedRanges>
  <mergeCells count="4">
    <mergeCell ref="A1:D1"/>
    <mergeCell ref="A9:D9"/>
    <mergeCell ref="A11:D11"/>
    <mergeCell ref="B2:C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MovingFrom">
              <controlPr defaultSize="0" autoLine="0" autoPict="0">
                <anchor moveWithCells="1">
                  <from>
                    <xdr:col>1</xdr:col>
                    <xdr:colOff>9525</xdr:colOff>
                    <xdr:row>2</xdr:row>
                    <xdr:rowOff>0</xdr:rowOff>
                  </from>
                  <to>
                    <xdr:col>3</xdr:col>
                    <xdr:colOff>0</xdr:colOff>
                    <xdr:row>3</xdr:row>
                    <xdr:rowOff>0</xdr:rowOff>
                  </to>
                </anchor>
              </controlPr>
            </control>
          </mc:Choice>
        </mc:AlternateContent>
        <mc:AlternateContent xmlns:mc="http://schemas.openxmlformats.org/markup-compatibility/2006">
          <mc:Choice Requires="x14">
            <control shapeId="10242" r:id="rId5" name="MovingTo">
              <controlPr defaultSize="0" autoLine="0" autoPict="0">
                <anchor moveWithCells="1">
                  <from>
                    <xdr:col>1</xdr:col>
                    <xdr:colOff>9525</xdr:colOff>
                    <xdr:row>3</xdr:row>
                    <xdr:rowOff>0</xdr:rowOff>
                  </from>
                  <to>
                    <xdr:col>3</xdr:col>
                    <xdr:colOff>0</xdr:colOff>
                    <xdr:row>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281"/>
  <sheetViews>
    <sheetView workbookViewId="0">
      <pane xSplit="4" ySplit="4" topLeftCell="E5" activePane="bottomRight" state="frozen"/>
      <selection pane="topRight" activeCell="E1" sqref="E1"/>
      <selection pane="bottomLeft" activeCell="A5" sqref="A5"/>
      <selection pane="bottomRight"/>
    </sheetView>
  </sheetViews>
  <sheetFormatPr defaultRowHeight="12.75" x14ac:dyDescent="0.35"/>
  <cols>
    <col min="1" max="1" width="12.1328125" bestFit="1" customWidth="1"/>
    <col min="2" max="2" width="17.3984375" bestFit="1" customWidth="1"/>
    <col min="3" max="3" width="64" bestFit="1" customWidth="1"/>
    <col min="4" max="4" width="35.1328125" bestFit="1" customWidth="1"/>
    <col min="5" max="5" width="12.1328125" bestFit="1" customWidth="1"/>
    <col min="6" max="6" width="10" bestFit="1" customWidth="1"/>
    <col min="7" max="7" width="9.59765625" bestFit="1" customWidth="1"/>
    <col min="8" max="8" width="9.86328125" bestFit="1" customWidth="1"/>
    <col min="9" max="9" width="11.86328125" bestFit="1" customWidth="1"/>
    <col min="10" max="10" width="14" bestFit="1" customWidth="1"/>
    <col min="11" max="11" width="14.86328125" bestFit="1" customWidth="1"/>
  </cols>
  <sheetData>
    <row r="1" spans="1:11" ht="13.15" x14ac:dyDescent="0.4">
      <c r="A1" s="6"/>
      <c r="B1" s="7"/>
      <c r="C1" s="7" t="s">
        <v>169</v>
      </c>
      <c r="D1" s="7" t="s">
        <v>896</v>
      </c>
      <c r="E1" s="7"/>
      <c r="F1" s="7"/>
      <c r="G1" s="7"/>
      <c r="H1" s="7"/>
      <c r="I1" s="7"/>
      <c r="J1" s="7"/>
      <c r="K1" s="7"/>
    </row>
    <row r="2" spans="1:11" ht="13.15" x14ac:dyDescent="0.4">
      <c r="A2" s="7"/>
      <c r="B2" s="7"/>
      <c r="C2" s="7"/>
      <c r="D2" s="6"/>
      <c r="E2" s="33">
        <v>1</v>
      </c>
      <c r="F2" s="34">
        <v>0.1467</v>
      </c>
      <c r="G2" s="34">
        <v>0.2797</v>
      </c>
      <c r="H2" s="34">
        <v>8.7499999999999994E-2</v>
      </c>
      <c r="I2" s="34">
        <v>0.1075</v>
      </c>
      <c r="J2" s="34">
        <v>4.5900000000000003E-2</v>
      </c>
      <c r="K2" s="34">
        <v>0.3327</v>
      </c>
    </row>
    <row r="3" spans="1:11" ht="13.15" x14ac:dyDescent="0.4">
      <c r="A3" s="7"/>
      <c r="B3" s="7"/>
      <c r="C3" s="7"/>
      <c r="D3" s="6"/>
      <c r="E3" s="8" t="s">
        <v>170</v>
      </c>
      <c r="F3" s="8" t="s">
        <v>171</v>
      </c>
      <c r="G3" s="8"/>
      <c r="H3" s="8"/>
      <c r="I3" s="8" t="s">
        <v>172</v>
      </c>
      <c r="J3" s="8"/>
      <c r="K3" s="8" t="s">
        <v>173</v>
      </c>
    </row>
    <row r="4" spans="1:11" ht="13.15" x14ac:dyDescent="0.4">
      <c r="A4" s="9" t="s">
        <v>174</v>
      </c>
      <c r="B4" s="7" t="s">
        <v>175</v>
      </c>
      <c r="C4" s="7" t="s">
        <v>176</v>
      </c>
      <c r="D4" s="7" t="s">
        <v>177</v>
      </c>
      <c r="E4" s="10" t="s">
        <v>178</v>
      </c>
      <c r="F4" s="10" t="s">
        <v>179</v>
      </c>
      <c r="G4" s="10" t="s">
        <v>180</v>
      </c>
      <c r="H4" s="10" t="s">
        <v>181</v>
      </c>
      <c r="I4" s="10" t="s">
        <v>182</v>
      </c>
      <c r="J4" s="10" t="s">
        <v>183</v>
      </c>
      <c r="K4" s="10" t="s">
        <v>184</v>
      </c>
    </row>
    <row r="5" spans="1:11" ht="13.15" x14ac:dyDescent="0.35">
      <c r="A5" s="11"/>
    </row>
    <row r="6" spans="1:11" x14ac:dyDescent="0.35">
      <c r="A6" s="13">
        <v>111500100</v>
      </c>
      <c r="B6" t="s">
        <v>185</v>
      </c>
      <c r="C6" t="s">
        <v>186</v>
      </c>
      <c r="D6" t="s">
        <v>187</v>
      </c>
      <c r="E6" s="15">
        <v>85</v>
      </c>
      <c r="F6" s="15">
        <v>94.3</v>
      </c>
      <c r="G6" s="15">
        <v>59.1</v>
      </c>
      <c r="H6" s="15">
        <v>123.5</v>
      </c>
      <c r="I6" s="15">
        <v>91.8</v>
      </c>
      <c r="J6" s="15">
        <v>79.599999999999994</v>
      </c>
      <c r="K6" s="15">
        <v>91</v>
      </c>
    </row>
    <row r="7" spans="1:11" x14ac:dyDescent="0.35">
      <c r="A7" s="13">
        <v>112220125</v>
      </c>
      <c r="B7" t="s">
        <v>185</v>
      </c>
      <c r="C7" t="s">
        <v>188</v>
      </c>
      <c r="D7" t="s">
        <v>189</v>
      </c>
      <c r="E7" s="15">
        <v>91.2</v>
      </c>
      <c r="F7" s="15">
        <v>97</v>
      </c>
      <c r="G7" s="15">
        <v>74.3</v>
      </c>
      <c r="H7" s="15">
        <v>110.3</v>
      </c>
      <c r="I7" s="15">
        <v>91.6</v>
      </c>
      <c r="J7" s="15">
        <v>91.9</v>
      </c>
      <c r="K7" s="15">
        <v>97.5</v>
      </c>
    </row>
    <row r="8" spans="1:11" x14ac:dyDescent="0.35">
      <c r="A8" s="13">
        <v>113820200</v>
      </c>
      <c r="B8" t="s">
        <v>185</v>
      </c>
      <c r="C8" t="s">
        <v>190</v>
      </c>
      <c r="D8" t="s">
        <v>191</v>
      </c>
      <c r="E8" s="15">
        <v>91.7</v>
      </c>
      <c r="F8" s="15">
        <v>96.7</v>
      </c>
      <c r="G8" s="15">
        <v>76.900000000000006</v>
      </c>
      <c r="H8" s="15">
        <v>107.5</v>
      </c>
      <c r="I8" s="15">
        <v>90.5</v>
      </c>
      <c r="J8" s="15">
        <v>93.7</v>
      </c>
      <c r="K8" s="15">
        <v>97.8</v>
      </c>
    </row>
    <row r="9" spans="1:11" x14ac:dyDescent="0.35">
      <c r="A9" s="13">
        <v>119460235</v>
      </c>
      <c r="B9" t="s">
        <v>185</v>
      </c>
      <c r="C9" t="s">
        <v>192</v>
      </c>
      <c r="D9" t="s">
        <v>193</v>
      </c>
      <c r="E9" s="15">
        <v>86.2</v>
      </c>
      <c r="F9" s="15">
        <v>95.9</v>
      </c>
      <c r="G9" s="15">
        <v>67.400000000000006</v>
      </c>
      <c r="H9" s="15">
        <v>97.6</v>
      </c>
      <c r="I9" s="15">
        <v>88</v>
      </c>
      <c r="J9" s="15">
        <v>81</v>
      </c>
      <c r="K9" s="15">
        <v>94.8</v>
      </c>
    </row>
    <row r="10" spans="1:11" x14ac:dyDescent="0.35">
      <c r="A10" s="13">
        <v>120020250</v>
      </c>
      <c r="B10" t="s">
        <v>185</v>
      </c>
      <c r="C10" t="s">
        <v>194</v>
      </c>
      <c r="D10" t="s">
        <v>195</v>
      </c>
      <c r="E10" s="15">
        <v>89.2</v>
      </c>
      <c r="F10" s="15">
        <v>95.3</v>
      </c>
      <c r="G10" s="15">
        <v>68.900000000000006</v>
      </c>
      <c r="H10" s="15">
        <v>82.8</v>
      </c>
      <c r="I10" s="15">
        <v>88.7</v>
      </c>
      <c r="J10" s="15">
        <v>93.6</v>
      </c>
      <c r="K10" s="15">
        <v>104.9</v>
      </c>
    </row>
    <row r="11" spans="1:11" x14ac:dyDescent="0.35">
      <c r="A11" s="13">
        <v>122520300</v>
      </c>
      <c r="B11" t="s">
        <v>185</v>
      </c>
      <c r="C11" t="s">
        <v>196</v>
      </c>
      <c r="D11" t="s">
        <v>197</v>
      </c>
      <c r="E11" s="15">
        <v>83.3</v>
      </c>
      <c r="F11" s="15">
        <v>93.6</v>
      </c>
      <c r="G11" s="15">
        <v>63.9</v>
      </c>
      <c r="H11" s="15">
        <v>94.8</v>
      </c>
      <c r="I11" s="15">
        <v>89.5</v>
      </c>
      <c r="J11" s="15">
        <v>82.8</v>
      </c>
      <c r="K11" s="15">
        <v>90.2</v>
      </c>
    </row>
    <row r="12" spans="1:11" x14ac:dyDescent="0.35">
      <c r="A12" s="13">
        <v>126620500</v>
      </c>
      <c r="B12" t="s">
        <v>185</v>
      </c>
      <c r="C12" t="s">
        <v>198</v>
      </c>
      <c r="D12" t="s">
        <v>199</v>
      </c>
      <c r="E12" s="15">
        <v>91.9</v>
      </c>
      <c r="F12" s="15">
        <v>99.2</v>
      </c>
      <c r="G12" s="15">
        <v>75.900000000000006</v>
      </c>
      <c r="H12" s="15">
        <v>98.4</v>
      </c>
      <c r="I12" s="15">
        <v>94.4</v>
      </c>
      <c r="J12" s="15">
        <v>93.2</v>
      </c>
      <c r="K12" s="15">
        <v>99.4</v>
      </c>
    </row>
    <row r="13" spans="1:11" x14ac:dyDescent="0.35">
      <c r="A13" s="13">
        <v>133860700</v>
      </c>
      <c r="B13" t="s">
        <v>185</v>
      </c>
      <c r="C13" t="s">
        <v>202</v>
      </c>
      <c r="D13" t="s">
        <v>203</v>
      </c>
      <c r="E13" s="15">
        <v>87.8</v>
      </c>
      <c r="F13" s="15">
        <v>96.9</v>
      </c>
      <c r="G13" s="15">
        <v>73.8</v>
      </c>
      <c r="H13" s="15">
        <v>104.3</v>
      </c>
      <c r="I13" s="15">
        <v>91.5</v>
      </c>
      <c r="J13" s="15">
        <v>79.900000000000006</v>
      </c>
      <c r="K13" s="15">
        <v>91.1</v>
      </c>
    </row>
    <row r="14" spans="1:11" x14ac:dyDescent="0.35">
      <c r="A14" s="13">
        <v>211260100</v>
      </c>
      <c r="B14" t="s">
        <v>204</v>
      </c>
      <c r="C14" t="s">
        <v>205</v>
      </c>
      <c r="D14" t="s">
        <v>206</v>
      </c>
      <c r="E14" s="15">
        <v>123.7</v>
      </c>
      <c r="F14" s="15">
        <v>123.8</v>
      </c>
      <c r="G14" s="15">
        <v>137.6</v>
      </c>
      <c r="H14" s="15">
        <v>111.6</v>
      </c>
      <c r="I14" s="15">
        <v>112.1</v>
      </c>
      <c r="J14" s="15">
        <v>139.80000000000001</v>
      </c>
      <c r="K14" s="15">
        <v>116.8</v>
      </c>
    </row>
    <row r="15" spans="1:11" x14ac:dyDescent="0.35">
      <c r="A15" s="13">
        <v>221820300</v>
      </c>
      <c r="B15" t="s">
        <v>204</v>
      </c>
      <c r="C15" t="s">
        <v>207</v>
      </c>
      <c r="D15" t="s">
        <v>208</v>
      </c>
      <c r="E15" s="15">
        <v>124.2</v>
      </c>
      <c r="F15" s="15">
        <v>124.1</v>
      </c>
      <c r="G15" s="15">
        <v>99.5</v>
      </c>
      <c r="H15" s="15">
        <v>221.9</v>
      </c>
      <c r="I15" s="15">
        <v>109.1</v>
      </c>
      <c r="J15" s="15">
        <v>153.1</v>
      </c>
      <c r="K15" s="15">
        <v>120.1</v>
      </c>
    </row>
    <row r="16" spans="1:11" x14ac:dyDescent="0.35">
      <c r="A16" s="13">
        <v>227940400</v>
      </c>
      <c r="B16" t="s">
        <v>204</v>
      </c>
      <c r="C16" t="s">
        <v>209</v>
      </c>
      <c r="D16" t="s">
        <v>210</v>
      </c>
      <c r="E16" s="15">
        <v>127.8</v>
      </c>
      <c r="F16" s="15">
        <v>122.7</v>
      </c>
      <c r="G16" s="15">
        <v>130.5</v>
      </c>
      <c r="H16" s="15">
        <v>140.1</v>
      </c>
      <c r="I16" s="15">
        <v>124.6</v>
      </c>
      <c r="J16" s="15">
        <v>151.30000000000001</v>
      </c>
      <c r="K16" s="15">
        <v>122.2</v>
      </c>
    </row>
    <row r="17" spans="1:11" x14ac:dyDescent="0.35">
      <c r="A17" s="13">
        <v>422380300</v>
      </c>
      <c r="B17" t="s">
        <v>211</v>
      </c>
      <c r="C17" t="s">
        <v>212</v>
      </c>
      <c r="D17" t="s">
        <v>213</v>
      </c>
      <c r="E17" s="15">
        <v>116</v>
      </c>
      <c r="F17" s="15">
        <v>101.9</v>
      </c>
      <c r="G17" s="15">
        <v>136.69999999999999</v>
      </c>
      <c r="H17" s="15">
        <v>83.5</v>
      </c>
      <c r="I17" s="15">
        <v>115.5</v>
      </c>
      <c r="J17" s="15">
        <v>108.2</v>
      </c>
      <c r="K17" s="15">
        <v>114.6</v>
      </c>
    </row>
    <row r="18" spans="1:11" x14ac:dyDescent="0.35">
      <c r="A18" s="13">
        <v>429420150</v>
      </c>
      <c r="B18" t="s">
        <v>211</v>
      </c>
      <c r="C18" t="s">
        <v>214</v>
      </c>
      <c r="D18" t="s">
        <v>215</v>
      </c>
      <c r="E18" s="15">
        <v>91.4</v>
      </c>
      <c r="F18" s="15">
        <v>99.5</v>
      </c>
      <c r="G18" s="15">
        <v>95.9</v>
      </c>
      <c r="H18" s="15">
        <v>87.2</v>
      </c>
      <c r="I18" s="15">
        <v>98.8</v>
      </c>
      <c r="J18" s="15">
        <v>92.3</v>
      </c>
      <c r="K18" s="15">
        <v>82.6</v>
      </c>
    </row>
    <row r="19" spans="1:11" x14ac:dyDescent="0.35">
      <c r="A19" s="13">
        <v>429420400</v>
      </c>
      <c r="B19" t="s">
        <v>211</v>
      </c>
      <c r="C19" t="s">
        <v>214</v>
      </c>
      <c r="D19" t="s">
        <v>216</v>
      </c>
      <c r="E19" s="15">
        <v>123.9</v>
      </c>
      <c r="F19" s="15">
        <v>101.8</v>
      </c>
      <c r="G19" s="15">
        <v>182.1</v>
      </c>
      <c r="H19" s="15">
        <v>83.6</v>
      </c>
      <c r="I19" s="15">
        <v>100.2</v>
      </c>
      <c r="J19" s="15">
        <v>94.2</v>
      </c>
      <c r="K19" s="15">
        <v>107.2</v>
      </c>
    </row>
    <row r="20" spans="1:11" x14ac:dyDescent="0.35">
      <c r="A20" s="13">
        <v>438060100</v>
      </c>
      <c r="B20" t="s">
        <v>211</v>
      </c>
      <c r="C20" t="s">
        <v>217</v>
      </c>
      <c r="D20" t="s">
        <v>864</v>
      </c>
      <c r="E20" s="15">
        <v>114.7</v>
      </c>
      <c r="F20" s="15">
        <v>102.6</v>
      </c>
      <c r="G20" s="15">
        <v>125.1</v>
      </c>
      <c r="H20" s="15">
        <v>98.4</v>
      </c>
      <c r="I20" s="15">
        <v>123.9</v>
      </c>
      <c r="J20" s="15">
        <v>97.6</v>
      </c>
      <c r="K20" s="15">
        <v>115</v>
      </c>
    </row>
    <row r="21" spans="1:11" x14ac:dyDescent="0.35">
      <c r="A21" s="13">
        <v>438060600</v>
      </c>
      <c r="B21" t="s">
        <v>211</v>
      </c>
      <c r="C21" t="s">
        <v>217</v>
      </c>
      <c r="D21" t="s">
        <v>218</v>
      </c>
      <c r="E21" s="15">
        <v>101.9</v>
      </c>
      <c r="F21" s="15">
        <v>104.2</v>
      </c>
      <c r="G21" s="15">
        <v>115.8</v>
      </c>
      <c r="H21" s="15">
        <v>99</v>
      </c>
      <c r="I21" s="15">
        <v>102</v>
      </c>
      <c r="J21" s="15">
        <v>94</v>
      </c>
      <c r="K21" s="15">
        <v>91</v>
      </c>
    </row>
    <row r="22" spans="1:11" x14ac:dyDescent="0.35">
      <c r="A22" s="13">
        <v>438060750</v>
      </c>
      <c r="B22" t="s">
        <v>211</v>
      </c>
      <c r="C22" t="s">
        <v>217</v>
      </c>
      <c r="D22" t="s">
        <v>219</v>
      </c>
      <c r="E22" s="15">
        <v>100.2</v>
      </c>
      <c r="F22" s="15">
        <v>98.3</v>
      </c>
      <c r="G22" s="15">
        <v>96.3</v>
      </c>
      <c r="H22" s="15">
        <v>123.6</v>
      </c>
      <c r="I22" s="15">
        <v>95.3</v>
      </c>
      <c r="J22" s="15">
        <v>86.6</v>
      </c>
      <c r="K22" s="15">
        <v>101.6</v>
      </c>
    </row>
    <row r="23" spans="1:11" x14ac:dyDescent="0.35">
      <c r="A23" s="13">
        <v>439150650</v>
      </c>
      <c r="B23" t="s">
        <v>211</v>
      </c>
      <c r="C23" t="s">
        <v>220</v>
      </c>
      <c r="D23" t="s">
        <v>221</v>
      </c>
      <c r="E23" s="15">
        <v>115.7</v>
      </c>
      <c r="F23" s="15">
        <v>103.8</v>
      </c>
      <c r="G23" s="15">
        <v>144.19999999999999</v>
      </c>
      <c r="H23" s="15">
        <v>85</v>
      </c>
      <c r="I23" s="15">
        <v>105</v>
      </c>
      <c r="J23" s="15">
        <v>87.6</v>
      </c>
      <c r="K23" s="15">
        <v>112.3</v>
      </c>
    </row>
    <row r="24" spans="1:11" x14ac:dyDescent="0.35">
      <c r="A24" s="13">
        <v>446060850</v>
      </c>
      <c r="B24" t="s">
        <v>211</v>
      </c>
      <c r="C24" t="s">
        <v>222</v>
      </c>
      <c r="D24" t="s">
        <v>223</v>
      </c>
      <c r="E24" s="15">
        <v>103.4</v>
      </c>
      <c r="F24" s="15">
        <v>105.2</v>
      </c>
      <c r="G24" s="15">
        <v>97</v>
      </c>
      <c r="H24" s="15">
        <v>101.8</v>
      </c>
      <c r="I24" s="15">
        <v>108.3</v>
      </c>
      <c r="J24" s="15">
        <v>89.8</v>
      </c>
      <c r="K24" s="15">
        <v>108.6</v>
      </c>
    </row>
    <row r="25" spans="1:11" x14ac:dyDescent="0.35">
      <c r="A25" s="13">
        <v>522220300</v>
      </c>
      <c r="B25" t="s">
        <v>224</v>
      </c>
      <c r="C25" t="s">
        <v>225</v>
      </c>
      <c r="D25" t="s">
        <v>226</v>
      </c>
      <c r="E25" s="15">
        <v>92.7</v>
      </c>
      <c r="F25" s="15">
        <v>92</v>
      </c>
      <c r="G25" s="15">
        <v>79.400000000000006</v>
      </c>
      <c r="H25" s="15">
        <v>94.1</v>
      </c>
      <c r="I25" s="15">
        <v>95.6</v>
      </c>
      <c r="J25" s="15">
        <v>101</v>
      </c>
      <c r="K25" s="15">
        <v>101.8</v>
      </c>
    </row>
    <row r="26" spans="1:11" x14ac:dyDescent="0.35">
      <c r="A26" s="13">
        <v>526300500</v>
      </c>
      <c r="B26" t="s">
        <v>224</v>
      </c>
      <c r="C26" t="s">
        <v>227</v>
      </c>
      <c r="D26" t="s">
        <v>228</v>
      </c>
      <c r="E26" s="15">
        <v>90.8</v>
      </c>
      <c r="F26" s="15">
        <v>95.9</v>
      </c>
      <c r="G26" s="15">
        <v>75.5</v>
      </c>
      <c r="H26" s="15">
        <v>92.9</v>
      </c>
      <c r="I26" s="15">
        <v>89</v>
      </c>
      <c r="J26" s="15">
        <v>88.8</v>
      </c>
      <c r="K26" s="15">
        <v>101.6</v>
      </c>
    </row>
    <row r="27" spans="1:11" x14ac:dyDescent="0.35">
      <c r="A27" s="13">
        <v>527860600</v>
      </c>
      <c r="B27" t="s">
        <v>224</v>
      </c>
      <c r="C27" t="s">
        <v>229</v>
      </c>
      <c r="D27" t="s">
        <v>230</v>
      </c>
      <c r="E27" s="15">
        <v>84.3</v>
      </c>
      <c r="F27" s="15">
        <v>94.8</v>
      </c>
      <c r="G27" s="15">
        <v>64.5</v>
      </c>
      <c r="H27" s="15">
        <v>88.5</v>
      </c>
      <c r="I27" s="15">
        <v>88.4</v>
      </c>
      <c r="J27" s="15">
        <v>77.3</v>
      </c>
      <c r="K27" s="15">
        <v>94.9</v>
      </c>
    </row>
    <row r="28" spans="1:11" x14ac:dyDescent="0.35">
      <c r="A28" s="13">
        <v>530780125</v>
      </c>
      <c r="B28" t="s">
        <v>224</v>
      </c>
      <c r="C28" t="s">
        <v>231</v>
      </c>
      <c r="D28" t="s">
        <v>232</v>
      </c>
      <c r="E28" s="15">
        <v>82.6</v>
      </c>
      <c r="F28" s="15">
        <v>95.5</v>
      </c>
      <c r="G28" s="15">
        <v>71.900000000000006</v>
      </c>
      <c r="H28" s="15">
        <v>88.6</v>
      </c>
      <c r="I28" s="15">
        <v>87</v>
      </c>
      <c r="J28" s="15">
        <v>82.2</v>
      </c>
      <c r="K28" s="15">
        <v>83</v>
      </c>
    </row>
    <row r="29" spans="1:11" x14ac:dyDescent="0.35">
      <c r="A29" s="13">
        <v>530780700</v>
      </c>
      <c r="B29" t="s">
        <v>224</v>
      </c>
      <c r="C29" t="s">
        <v>231</v>
      </c>
      <c r="D29" t="s">
        <v>233</v>
      </c>
      <c r="E29" s="15">
        <v>94.7</v>
      </c>
      <c r="F29" s="15">
        <v>98.2</v>
      </c>
      <c r="G29" s="15">
        <v>81.900000000000006</v>
      </c>
      <c r="H29" s="15">
        <v>94.1</v>
      </c>
      <c r="I29" s="15">
        <v>88.2</v>
      </c>
      <c r="J29" s="15">
        <v>88.3</v>
      </c>
      <c r="K29" s="15">
        <v>107</v>
      </c>
    </row>
    <row r="30" spans="1:11" x14ac:dyDescent="0.35">
      <c r="A30" s="13">
        <v>611244620</v>
      </c>
      <c r="B30" t="s">
        <v>234</v>
      </c>
      <c r="C30" t="s">
        <v>235</v>
      </c>
      <c r="D30" t="s">
        <v>236</v>
      </c>
      <c r="E30" s="15">
        <v>150.30000000000001</v>
      </c>
      <c r="F30" s="15">
        <v>113.1</v>
      </c>
      <c r="G30" s="15">
        <v>251.4</v>
      </c>
      <c r="H30" s="15">
        <v>94.1</v>
      </c>
      <c r="I30" s="15">
        <v>123.9</v>
      </c>
      <c r="J30" s="15">
        <v>98.8</v>
      </c>
      <c r="K30" s="15">
        <v>112</v>
      </c>
    </row>
    <row r="31" spans="1:11" x14ac:dyDescent="0.35">
      <c r="A31" s="13">
        <v>612540100</v>
      </c>
      <c r="B31" t="s">
        <v>234</v>
      </c>
      <c r="C31" t="s">
        <v>796</v>
      </c>
      <c r="D31" t="s">
        <v>797</v>
      </c>
      <c r="E31" s="15">
        <v>110</v>
      </c>
      <c r="F31" s="15">
        <v>106.6</v>
      </c>
      <c r="G31" s="15">
        <v>99.6</v>
      </c>
      <c r="H31" s="15">
        <v>156.6</v>
      </c>
      <c r="I31" s="15">
        <v>127.2</v>
      </c>
      <c r="J31" s="15">
        <v>93.4</v>
      </c>
      <c r="K31" s="15">
        <v>104.6</v>
      </c>
    </row>
    <row r="32" spans="1:11" x14ac:dyDescent="0.35">
      <c r="A32" s="13">
        <v>631084500</v>
      </c>
      <c r="B32" t="s">
        <v>234</v>
      </c>
      <c r="C32" t="s">
        <v>237</v>
      </c>
      <c r="D32" t="s">
        <v>238</v>
      </c>
      <c r="E32" s="15">
        <v>148.9</v>
      </c>
      <c r="F32" s="15">
        <v>112.2</v>
      </c>
      <c r="G32" s="15">
        <v>234.5</v>
      </c>
      <c r="H32" s="15">
        <v>112.4</v>
      </c>
      <c r="I32" s="15">
        <v>124.3</v>
      </c>
      <c r="J32" s="15">
        <v>107.9</v>
      </c>
      <c r="K32" s="15">
        <v>116.2</v>
      </c>
    </row>
    <row r="33" spans="1:11" x14ac:dyDescent="0.35">
      <c r="A33" s="13">
        <v>633700540</v>
      </c>
      <c r="B33" t="s">
        <v>234</v>
      </c>
      <c r="C33" t="s">
        <v>798</v>
      </c>
      <c r="D33" t="s">
        <v>799</v>
      </c>
      <c r="E33" s="15">
        <v>112.5</v>
      </c>
      <c r="F33" s="15">
        <v>103.5</v>
      </c>
      <c r="G33" s="15">
        <v>119</v>
      </c>
      <c r="H33" s="15">
        <v>140.4</v>
      </c>
      <c r="I33" s="15">
        <v>120</v>
      </c>
      <c r="J33" s="15">
        <v>95.9</v>
      </c>
      <c r="K33" s="15">
        <v>103.5</v>
      </c>
    </row>
    <row r="34" spans="1:11" x14ac:dyDescent="0.35">
      <c r="A34" s="13">
        <v>636084600</v>
      </c>
      <c r="B34" t="s">
        <v>234</v>
      </c>
      <c r="C34" t="s">
        <v>813</v>
      </c>
      <c r="D34" t="s">
        <v>239</v>
      </c>
      <c r="E34" s="15">
        <v>138.80000000000001</v>
      </c>
      <c r="F34" s="15">
        <v>117.2</v>
      </c>
      <c r="G34" s="15">
        <v>187.8</v>
      </c>
      <c r="H34" s="15">
        <v>133.69999999999999</v>
      </c>
      <c r="I34" s="15">
        <v>129.19999999999999</v>
      </c>
      <c r="J34" s="15">
        <v>121.2</v>
      </c>
      <c r="K34" s="15">
        <v>114.1</v>
      </c>
    </row>
    <row r="35" spans="1:11" x14ac:dyDescent="0.35">
      <c r="A35" s="13">
        <v>640900720</v>
      </c>
      <c r="B35" t="s">
        <v>234</v>
      </c>
      <c r="C35" t="s">
        <v>814</v>
      </c>
      <c r="D35" t="s">
        <v>240</v>
      </c>
      <c r="E35" s="15">
        <v>119.4</v>
      </c>
      <c r="F35" s="15">
        <v>108.2</v>
      </c>
      <c r="G35" s="15">
        <v>139.6</v>
      </c>
      <c r="H35" s="15">
        <v>114</v>
      </c>
      <c r="I35" s="15">
        <v>120.8</v>
      </c>
      <c r="J35" s="15">
        <v>113.1</v>
      </c>
      <c r="K35" s="15">
        <v>109.2</v>
      </c>
    </row>
    <row r="36" spans="1:11" x14ac:dyDescent="0.35">
      <c r="A36" s="13">
        <v>641740760</v>
      </c>
      <c r="B36" t="s">
        <v>234</v>
      </c>
      <c r="C36" t="s">
        <v>241</v>
      </c>
      <c r="D36" t="s">
        <v>242</v>
      </c>
      <c r="E36" s="15">
        <v>142</v>
      </c>
      <c r="F36" s="15">
        <v>115.6</v>
      </c>
      <c r="G36" s="15">
        <v>213.6</v>
      </c>
      <c r="H36" s="15">
        <v>107.1</v>
      </c>
      <c r="I36" s="15">
        <v>127</v>
      </c>
      <c r="J36" s="15">
        <v>105</v>
      </c>
      <c r="K36" s="15">
        <v>112.6</v>
      </c>
    </row>
    <row r="37" spans="1:11" x14ac:dyDescent="0.35">
      <c r="A37" s="13">
        <v>641884800</v>
      </c>
      <c r="B37" t="s">
        <v>234</v>
      </c>
      <c r="C37" t="s">
        <v>815</v>
      </c>
      <c r="D37" t="s">
        <v>243</v>
      </c>
      <c r="E37" s="15">
        <v>170</v>
      </c>
      <c r="F37" s="15">
        <v>122.5</v>
      </c>
      <c r="G37" s="15">
        <v>287.3</v>
      </c>
      <c r="H37" s="15">
        <v>135.80000000000001</v>
      </c>
      <c r="I37" s="15">
        <v>131.5</v>
      </c>
      <c r="J37" s="15">
        <v>124.8</v>
      </c>
      <c r="K37" s="15">
        <v>119.9</v>
      </c>
    </row>
    <row r="38" spans="1:11" x14ac:dyDescent="0.35">
      <c r="A38" s="13">
        <v>641940840</v>
      </c>
      <c r="B38" t="s">
        <v>234</v>
      </c>
      <c r="C38" t="s">
        <v>865</v>
      </c>
      <c r="D38" t="s">
        <v>866</v>
      </c>
      <c r="E38" s="15">
        <v>174.4</v>
      </c>
      <c r="F38" s="15">
        <v>114.5</v>
      </c>
      <c r="G38" s="15">
        <v>323.3</v>
      </c>
      <c r="H38" s="15">
        <v>131.80000000000001</v>
      </c>
      <c r="I38" s="15">
        <v>130.4</v>
      </c>
      <c r="J38" s="15">
        <v>122.6</v>
      </c>
      <c r="K38" s="15">
        <v>108.3</v>
      </c>
    </row>
    <row r="39" spans="1:11" x14ac:dyDescent="0.35">
      <c r="A39" s="13">
        <v>644700900</v>
      </c>
      <c r="B39" t="s">
        <v>234</v>
      </c>
      <c r="C39" t="s">
        <v>244</v>
      </c>
      <c r="D39" t="s">
        <v>245</v>
      </c>
      <c r="E39" s="15">
        <v>118.7</v>
      </c>
      <c r="F39" s="15">
        <v>106.8</v>
      </c>
      <c r="G39" s="15">
        <v>132.1</v>
      </c>
      <c r="H39" s="15">
        <v>141.9</v>
      </c>
      <c r="I39" s="15">
        <v>121.7</v>
      </c>
      <c r="J39" s="15">
        <v>102.4</v>
      </c>
      <c r="K39" s="15">
        <v>107.9</v>
      </c>
    </row>
    <row r="40" spans="1:11" x14ac:dyDescent="0.35">
      <c r="A40" s="13">
        <v>817820200</v>
      </c>
      <c r="B40" t="s">
        <v>246</v>
      </c>
      <c r="C40" t="s">
        <v>247</v>
      </c>
      <c r="D40" t="s">
        <v>248</v>
      </c>
      <c r="E40" s="15">
        <v>107.7</v>
      </c>
      <c r="F40" s="15">
        <v>103.8</v>
      </c>
      <c r="G40" s="15">
        <v>111</v>
      </c>
      <c r="H40" s="15">
        <v>98.9</v>
      </c>
      <c r="I40" s="15">
        <v>104</v>
      </c>
      <c r="J40" s="15">
        <v>105.3</v>
      </c>
      <c r="K40" s="15">
        <v>110.5</v>
      </c>
    </row>
    <row r="41" spans="1:11" x14ac:dyDescent="0.35">
      <c r="A41" s="13">
        <v>819740300</v>
      </c>
      <c r="B41" t="s">
        <v>246</v>
      </c>
      <c r="C41" t="s">
        <v>249</v>
      </c>
      <c r="D41" t="s">
        <v>250</v>
      </c>
      <c r="E41" s="15">
        <v>110.3</v>
      </c>
      <c r="F41" s="15">
        <v>105</v>
      </c>
      <c r="G41" s="15">
        <v>129.80000000000001</v>
      </c>
      <c r="H41" s="15">
        <v>85</v>
      </c>
      <c r="I41" s="15">
        <v>104.2</v>
      </c>
      <c r="J41" s="15">
        <v>98.7</v>
      </c>
      <c r="K41" s="15">
        <v>106.4</v>
      </c>
    </row>
    <row r="42" spans="1:11" x14ac:dyDescent="0.35">
      <c r="A42" s="13">
        <v>819740351</v>
      </c>
      <c r="B42" t="s">
        <v>246</v>
      </c>
      <c r="C42" t="s">
        <v>249</v>
      </c>
      <c r="D42" t="s">
        <v>251</v>
      </c>
      <c r="E42" s="15">
        <v>107.6</v>
      </c>
      <c r="F42" s="15">
        <v>95.9</v>
      </c>
      <c r="G42" s="15">
        <v>127</v>
      </c>
      <c r="H42" s="15">
        <v>88.2</v>
      </c>
      <c r="I42" s="15">
        <v>108.5</v>
      </c>
      <c r="J42" s="15">
        <v>88.9</v>
      </c>
      <c r="K42" s="15">
        <v>103.7</v>
      </c>
    </row>
    <row r="43" spans="1:11" x14ac:dyDescent="0.35">
      <c r="A43" s="13">
        <v>824300500</v>
      </c>
      <c r="B43" t="s">
        <v>246</v>
      </c>
      <c r="C43" t="s">
        <v>252</v>
      </c>
      <c r="D43" t="s">
        <v>253</v>
      </c>
      <c r="E43" s="15">
        <v>102.2</v>
      </c>
      <c r="F43" s="15">
        <v>104.4</v>
      </c>
      <c r="G43" s="15">
        <v>105.4</v>
      </c>
      <c r="H43" s="15">
        <v>90.3</v>
      </c>
      <c r="I43" s="15">
        <v>109</v>
      </c>
      <c r="J43" s="15">
        <v>109</v>
      </c>
      <c r="K43" s="15">
        <v>98.6</v>
      </c>
    </row>
    <row r="44" spans="1:11" x14ac:dyDescent="0.35">
      <c r="A44" s="13">
        <v>839380800</v>
      </c>
      <c r="B44" t="s">
        <v>246</v>
      </c>
      <c r="C44" t="s">
        <v>254</v>
      </c>
      <c r="D44" t="s">
        <v>255</v>
      </c>
      <c r="E44" s="15">
        <v>97.6</v>
      </c>
      <c r="F44" s="15">
        <v>97.8</v>
      </c>
      <c r="G44" s="15">
        <v>94.6</v>
      </c>
      <c r="H44" s="15">
        <v>94</v>
      </c>
      <c r="I44" s="15">
        <v>100.4</v>
      </c>
      <c r="J44" s="15">
        <v>100.3</v>
      </c>
      <c r="K44" s="15">
        <v>99.6</v>
      </c>
    </row>
    <row r="45" spans="1:11" x14ac:dyDescent="0.35">
      <c r="A45" s="13">
        <v>914860800</v>
      </c>
      <c r="B45" t="s">
        <v>256</v>
      </c>
      <c r="C45" t="s">
        <v>257</v>
      </c>
      <c r="D45" t="s">
        <v>258</v>
      </c>
      <c r="E45" s="15">
        <v>127.3</v>
      </c>
      <c r="F45" s="15">
        <v>105.4</v>
      </c>
      <c r="G45" s="15">
        <v>167.4</v>
      </c>
      <c r="H45" s="15">
        <v>131.4</v>
      </c>
      <c r="I45" s="15">
        <v>101.8</v>
      </c>
      <c r="J45" s="15">
        <v>109.9</v>
      </c>
      <c r="K45" s="15">
        <v>112.9</v>
      </c>
    </row>
    <row r="46" spans="1:11" x14ac:dyDescent="0.35">
      <c r="A46" s="13">
        <v>925540400</v>
      </c>
      <c r="B46" t="s">
        <v>256</v>
      </c>
      <c r="C46" t="s">
        <v>259</v>
      </c>
      <c r="D46" t="s">
        <v>260</v>
      </c>
      <c r="E46" s="15">
        <v>102.7</v>
      </c>
      <c r="F46" s="15">
        <v>100.7</v>
      </c>
      <c r="G46" s="15">
        <v>93</v>
      </c>
      <c r="H46" s="15">
        <v>126.6</v>
      </c>
      <c r="I46" s="15">
        <v>96.3</v>
      </c>
      <c r="J46" s="15">
        <v>102.8</v>
      </c>
      <c r="K46" s="15">
        <v>107.6</v>
      </c>
    </row>
    <row r="47" spans="1:11" x14ac:dyDescent="0.35">
      <c r="A47" s="13">
        <v>935300620</v>
      </c>
      <c r="B47" t="s">
        <v>256</v>
      </c>
      <c r="C47" t="s">
        <v>261</v>
      </c>
      <c r="D47" t="s">
        <v>262</v>
      </c>
      <c r="E47" s="15">
        <v>108.4</v>
      </c>
      <c r="F47" s="15">
        <v>99</v>
      </c>
      <c r="G47" s="15">
        <v>107.3</v>
      </c>
      <c r="H47" s="15">
        <v>133.1</v>
      </c>
      <c r="I47" s="15">
        <v>103.2</v>
      </c>
      <c r="J47" s="15">
        <v>113.3</v>
      </c>
      <c r="K47" s="15">
        <v>107.9</v>
      </c>
    </row>
    <row r="48" spans="1:11" x14ac:dyDescent="0.35">
      <c r="A48" s="13">
        <v>1020100500</v>
      </c>
      <c r="B48" t="s">
        <v>263</v>
      </c>
      <c r="C48" t="s">
        <v>264</v>
      </c>
      <c r="D48" s="14" t="s">
        <v>265</v>
      </c>
      <c r="E48" s="15">
        <v>97.4</v>
      </c>
      <c r="F48" s="15">
        <v>99.9</v>
      </c>
      <c r="G48" s="15">
        <v>87</v>
      </c>
      <c r="H48" s="15">
        <v>107.3</v>
      </c>
      <c r="I48" s="15">
        <v>100.9</v>
      </c>
      <c r="J48" s="15">
        <v>98.9</v>
      </c>
      <c r="K48" s="15">
        <v>101.2</v>
      </c>
    </row>
    <row r="49" spans="1:11" x14ac:dyDescent="0.35">
      <c r="A49" s="13">
        <v>1041540600</v>
      </c>
      <c r="B49" t="s">
        <v>263</v>
      </c>
      <c r="C49" t="s">
        <v>816</v>
      </c>
      <c r="D49" t="s">
        <v>817</v>
      </c>
      <c r="E49" s="15">
        <v>102.1</v>
      </c>
      <c r="F49" s="15">
        <v>100.3</v>
      </c>
      <c r="G49" s="15">
        <v>102.1</v>
      </c>
      <c r="H49" s="15">
        <v>94.5</v>
      </c>
      <c r="I49" s="15">
        <v>97.5</v>
      </c>
      <c r="J49" s="15">
        <v>103.6</v>
      </c>
      <c r="K49" s="15">
        <v>106.1</v>
      </c>
    </row>
    <row r="50" spans="1:11" x14ac:dyDescent="0.35">
      <c r="A50" s="13">
        <v>1048864800</v>
      </c>
      <c r="B50" t="s">
        <v>263</v>
      </c>
      <c r="C50" t="s">
        <v>266</v>
      </c>
      <c r="D50" t="s">
        <v>267</v>
      </c>
      <c r="E50" s="15">
        <v>103.9</v>
      </c>
      <c r="F50" s="15">
        <v>105.7</v>
      </c>
      <c r="G50" s="15">
        <v>102</v>
      </c>
      <c r="H50" s="15">
        <v>91.8</v>
      </c>
      <c r="I50" s="15">
        <v>108</v>
      </c>
      <c r="J50" s="15">
        <v>107</v>
      </c>
      <c r="K50" s="15">
        <v>106.2</v>
      </c>
    </row>
    <row r="51" spans="1:11" x14ac:dyDescent="0.35">
      <c r="A51" s="13">
        <v>1147894750</v>
      </c>
      <c r="B51" t="s">
        <v>268</v>
      </c>
      <c r="C51" t="s">
        <v>269</v>
      </c>
      <c r="D51" t="s">
        <v>270</v>
      </c>
      <c r="E51" s="15">
        <v>146.80000000000001</v>
      </c>
      <c r="F51" s="15">
        <v>105.4</v>
      </c>
      <c r="G51" s="15">
        <v>237.7</v>
      </c>
      <c r="H51" s="15">
        <v>110.6</v>
      </c>
      <c r="I51" s="15">
        <v>105.5</v>
      </c>
      <c r="J51" s="15">
        <v>110</v>
      </c>
      <c r="K51" s="15">
        <v>116.6</v>
      </c>
    </row>
    <row r="52" spans="1:11" x14ac:dyDescent="0.35">
      <c r="A52" s="13">
        <v>1215980190</v>
      </c>
      <c r="B52" t="s">
        <v>271</v>
      </c>
      <c r="C52" t="s">
        <v>272</v>
      </c>
      <c r="D52" t="s">
        <v>273</v>
      </c>
      <c r="E52" s="15">
        <v>105</v>
      </c>
      <c r="F52" s="15">
        <v>98.9</v>
      </c>
      <c r="G52" s="15">
        <v>110.5</v>
      </c>
      <c r="H52" s="15">
        <v>95.8</v>
      </c>
      <c r="I52" s="15">
        <v>107.4</v>
      </c>
      <c r="J52" s="15">
        <v>107.5</v>
      </c>
      <c r="K52" s="15">
        <v>104.5</v>
      </c>
    </row>
    <row r="53" spans="1:11" x14ac:dyDescent="0.35">
      <c r="A53" s="13">
        <v>1219660210</v>
      </c>
      <c r="B53" t="s">
        <v>271</v>
      </c>
      <c r="C53" t="s">
        <v>274</v>
      </c>
      <c r="D53" t="s">
        <v>275</v>
      </c>
      <c r="E53" s="15">
        <v>97.5</v>
      </c>
      <c r="F53" s="15">
        <v>98.5</v>
      </c>
      <c r="G53" s="15">
        <v>96.5</v>
      </c>
      <c r="H53" s="15">
        <v>99.5</v>
      </c>
      <c r="I53" s="15">
        <v>102</v>
      </c>
      <c r="J53" s="15">
        <v>94.4</v>
      </c>
      <c r="K53" s="15">
        <v>96.3</v>
      </c>
    </row>
    <row r="54" spans="1:11" x14ac:dyDescent="0.35">
      <c r="A54" s="13">
        <v>1222744240</v>
      </c>
      <c r="B54" t="s">
        <v>271</v>
      </c>
      <c r="C54" t="s">
        <v>818</v>
      </c>
      <c r="D54" t="s">
        <v>276</v>
      </c>
      <c r="E54" s="15">
        <v>117.2</v>
      </c>
      <c r="F54" s="15">
        <v>104.3</v>
      </c>
      <c r="G54" s="15">
        <v>153.69999999999999</v>
      </c>
      <c r="H54" s="15">
        <v>102.8</v>
      </c>
      <c r="I54" s="15">
        <v>101.1</v>
      </c>
      <c r="J54" s="15">
        <v>93.4</v>
      </c>
      <c r="K54" s="15">
        <v>104.6</v>
      </c>
    </row>
    <row r="55" spans="1:11" x14ac:dyDescent="0.35">
      <c r="A55" s="13">
        <v>1227260440</v>
      </c>
      <c r="B55" t="s">
        <v>271</v>
      </c>
      <c r="C55" t="s">
        <v>277</v>
      </c>
      <c r="D55" t="s">
        <v>278</v>
      </c>
      <c r="E55" s="15">
        <v>93.1</v>
      </c>
      <c r="F55" s="15">
        <v>98.5</v>
      </c>
      <c r="G55" s="15">
        <v>89.5</v>
      </c>
      <c r="H55" s="15">
        <v>100.5</v>
      </c>
      <c r="I55" s="15">
        <v>87.3</v>
      </c>
      <c r="J55" s="15">
        <v>85.5</v>
      </c>
      <c r="K55" s="15">
        <v>94.8</v>
      </c>
    </row>
    <row r="56" spans="1:11" x14ac:dyDescent="0.35">
      <c r="A56" s="13">
        <v>1233124500</v>
      </c>
      <c r="B56" t="s">
        <v>271</v>
      </c>
      <c r="C56" t="s">
        <v>279</v>
      </c>
      <c r="D56" t="s">
        <v>280</v>
      </c>
      <c r="E56" s="15">
        <v>116.9</v>
      </c>
      <c r="F56" s="15">
        <v>104</v>
      </c>
      <c r="G56" s="15">
        <v>149.9</v>
      </c>
      <c r="H56" s="15">
        <v>102.8</v>
      </c>
      <c r="I56" s="15">
        <v>102.6</v>
      </c>
      <c r="J56" s="15">
        <v>95.8</v>
      </c>
      <c r="K56" s="15">
        <v>106.1</v>
      </c>
    </row>
    <row r="57" spans="1:11" x14ac:dyDescent="0.35">
      <c r="A57" s="13">
        <v>1235840760</v>
      </c>
      <c r="B57" t="s">
        <v>271</v>
      </c>
      <c r="C57" t="s">
        <v>281</v>
      </c>
      <c r="D57" t="s">
        <v>282</v>
      </c>
      <c r="E57" s="15">
        <v>104</v>
      </c>
      <c r="F57" s="15">
        <v>101.3</v>
      </c>
      <c r="G57" s="15">
        <v>114</v>
      </c>
      <c r="H57" s="15">
        <v>99.6</v>
      </c>
      <c r="I57" s="15">
        <v>97.1</v>
      </c>
      <c r="J57" s="15">
        <v>102.6</v>
      </c>
      <c r="K57" s="15">
        <v>100.4</v>
      </c>
    </row>
    <row r="58" spans="1:11" x14ac:dyDescent="0.35">
      <c r="A58" s="13">
        <v>1236100580</v>
      </c>
      <c r="B58" t="s">
        <v>271</v>
      </c>
      <c r="C58" t="s">
        <v>283</v>
      </c>
      <c r="D58" t="s">
        <v>284</v>
      </c>
      <c r="E58" s="15">
        <v>91.3</v>
      </c>
      <c r="F58" s="15">
        <v>96.1</v>
      </c>
      <c r="G58" s="15">
        <v>83.9</v>
      </c>
      <c r="H58" s="15">
        <v>86</v>
      </c>
      <c r="I58" s="15">
        <v>103.6</v>
      </c>
      <c r="J58" s="15">
        <v>94.4</v>
      </c>
      <c r="K58" s="15">
        <v>92.3</v>
      </c>
    </row>
    <row r="59" spans="1:11" x14ac:dyDescent="0.35">
      <c r="A59" s="13">
        <v>1236740600</v>
      </c>
      <c r="B59" t="s">
        <v>271</v>
      </c>
      <c r="C59" t="s">
        <v>285</v>
      </c>
      <c r="D59" t="s">
        <v>286</v>
      </c>
      <c r="E59" s="15">
        <v>99.9</v>
      </c>
      <c r="F59" s="15">
        <v>97.8</v>
      </c>
      <c r="G59" s="15">
        <v>106.3</v>
      </c>
      <c r="H59" s="15">
        <v>90.1</v>
      </c>
      <c r="I59" s="15">
        <v>95.2</v>
      </c>
      <c r="J59" s="15">
        <v>92.4</v>
      </c>
      <c r="K59" s="15">
        <v>100.7</v>
      </c>
    </row>
    <row r="60" spans="1:11" x14ac:dyDescent="0.35">
      <c r="A60" s="13">
        <v>1242680850</v>
      </c>
      <c r="B60" t="s">
        <v>271</v>
      </c>
      <c r="C60" t="s">
        <v>287</v>
      </c>
      <c r="D60" t="s">
        <v>288</v>
      </c>
      <c r="E60" s="15">
        <v>93.4</v>
      </c>
      <c r="F60" s="15">
        <v>99.4</v>
      </c>
      <c r="G60" s="15">
        <v>83.1</v>
      </c>
      <c r="H60" s="15">
        <v>108.7</v>
      </c>
      <c r="I60" s="15">
        <v>98</v>
      </c>
      <c r="J60" s="15">
        <v>97.1</v>
      </c>
      <c r="K60" s="15">
        <v>93.4</v>
      </c>
    </row>
    <row r="61" spans="1:11" x14ac:dyDescent="0.35">
      <c r="A61" s="13">
        <v>1245220800</v>
      </c>
      <c r="B61" t="s">
        <v>271</v>
      </c>
      <c r="C61" t="s">
        <v>289</v>
      </c>
      <c r="D61" t="s">
        <v>290</v>
      </c>
      <c r="E61" s="15">
        <v>93</v>
      </c>
      <c r="F61" s="15">
        <v>95.7</v>
      </c>
      <c r="G61" s="15">
        <v>86.3</v>
      </c>
      <c r="H61" s="15">
        <v>85.2</v>
      </c>
      <c r="I61" s="15">
        <v>97.2</v>
      </c>
      <c r="J61" s="15">
        <v>105.9</v>
      </c>
      <c r="K61" s="15">
        <v>96.5</v>
      </c>
    </row>
    <row r="62" spans="1:11" x14ac:dyDescent="0.35">
      <c r="A62" s="13">
        <v>1245300840</v>
      </c>
      <c r="B62" t="s">
        <v>271</v>
      </c>
      <c r="C62" t="s">
        <v>291</v>
      </c>
      <c r="D62" t="s">
        <v>292</v>
      </c>
      <c r="E62" s="15">
        <v>96.2</v>
      </c>
      <c r="F62" s="15">
        <v>99.5</v>
      </c>
      <c r="G62" s="15">
        <v>96.1</v>
      </c>
      <c r="H62" s="15">
        <v>98.9</v>
      </c>
      <c r="I62" s="15">
        <v>100.4</v>
      </c>
      <c r="J62" s="15">
        <v>92</v>
      </c>
      <c r="K62" s="15">
        <v>93.3</v>
      </c>
    </row>
    <row r="63" spans="1:11" x14ac:dyDescent="0.35">
      <c r="A63" s="13">
        <v>1312020080</v>
      </c>
      <c r="B63" t="s">
        <v>293</v>
      </c>
      <c r="C63" t="s">
        <v>867</v>
      </c>
      <c r="D63" t="s">
        <v>868</v>
      </c>
      <c r="E63" s="15">
        <v>94.3</v>
      </c>
      <c r="F63" s="15">
        <v>100.3</v>
      </c>
      <c r="G63" s="15">
        <v>88.5</v>
      </c>
      <c r="H63" s="15">
        <v>81.2</v>
      </c>
      <c r="I63" s="15">
        <v>96.2</v>
      </c>
      <c r="J63" s="15">
        <v>97</v>
      </c>
      <c r="K63" s="15">
        <v>98.9</v>
      </c>
    </row>
    <row r="64" spans="1:11" x14ac:dyDescent="0.35">
      <c r="A64" s="13">
        <v>1312060150</v>
      </c>
      <c r="B64" t="s">
        <v>293</v>
      </c>
      <c r="C64" t="s">
        <v>294</v>
      </c>
      <c r="D64" t="s">
        <v>295</v>
      </c>
      <c r="E64" s="15">
        <v>98.3</v>
      </c>
      <c r="F64" s="15">
        <v>101.3</v>
      </c>
      <c r="G64" s="15">
        <v>98.4</v>
      </c>
      <c r="H64" s="15">
        <v>81.099999999999994</v>
      </c>
      <c r="I64" s="15">
        <v>99.4</v>
      </c>
      <c r="J64" s="15">
        <v>109.2</v>
      </c>
      <c r="K64" s="15">
        <v>99.6</v>
      </c>
    </row>
    <row r="65" spans="1:11" x14ac:dyDescent="0.35">
      <c r="A65" s="13">
        <v>1312060350</v>
      </c>
      <c r="B65" t="s">
        <v>293</v>
      </c>
      <c r="C65" t="s">
        <v>294</v>
      </c>
      <c r="D65" t="s">
        <v>819</v>
      </c>
      <c r="E65" s="15">
        <v>92.1</v>
      </c>
      <c r="F65" s="15">
        <v>97.1</v>
      </c>
      <c r="G65" s="15">
        <v>82.8</v>
      </c>
      <c r="H65" s="15">
        <v>80.3</v>
      </c>
      <c r="I65" s="15">
        <v>95.8</v>
      </c>
      <c r="J65" s="15">
        <v>94</v>
      </c>
      <c r="K65" s="15">
        <v>99.4</v>
      </c>
    </row>
    <row r="66" spans="1:11" x14ac:dyDescent="0.35">
      <c r="A66" s="13">
        <v>1312260200</v>
      </c>
      <c r="B66" t="s">
        <v>293</v>
      </c>
      <c r="C66" t="s">
        <v>296</v>
      </c>
      <c r="D66" t="s">
        <v>297</v>
      </c>
      <c r="E66" s="15">
        <v>84.3</v>
      </c>
      <c r="F66" s="15">
        <v>96.1</v>
      </c>
      <c r="G66" s="15">
        <v>67.7</v>
      </c>
      <c r="H66" s="15">
        <v>83.5</v>
      </c>
      <c r="I66" s="15">
        <v>89</v>
      </c>
      <c r="J66" s="15">
        <v>82.1</v>
      </c>
      <c r="K66" s="15">
        <v>91.9</v>
      </c>
    </row>
    <row r="67" spans="1:11" x14ac:dyDescent="0.35">
      <c r="A67" s="13">
        <v>1317980300</v>
      </c>
      <c r="B67" t="s">
        <v>293</v>
      </c>
      <c r="C67" t="s">
        <v>869</v>
      </c>
      <c r="D67" t="s">
        <v>870</v>
      </c>
      <c r="E67" s="15">
        <v>92.3</v>
      </c>
      <c r="F67" s="15">
        <v>96</v>
      </c>
      <c r="G67" s="15">
        <v>77.8</v>
      </c>
      <c r="H67" s="15">
        <v>85.5</v>
      </c>
      <c r="I67" s="15">
        <v>91.8</v>
      </c>
      <c r="J67" s="15">
        <v>133.30000000000001</v>
      </c>
      <c r="K67" s="15">
        <v>99.1</v>
      </c>
    </row>
    <row r="68" spans="1:11" x14ac:dyDescent="0.35">
      <c r="A68" s="13">
        <v>1319140375</v>
      </c>
      <c r="B68" t="s">
        <v>293</v>
      </c>
      <c r="C68" t="s">
        <v>298</v>
      </c>
      <c r="D68" t="s">
        <v>299</v>
      </c>
      <c r="E68" s="15">
        <v>86.7</v>
      </c>
      <c r="F68" s="15">
        <v>97.2</v>
      </c>
      <c r="G68" s="15">
        <v>71</v>
      </c>
      <c r="H68" s="15">
        <v>92.6</v>
      </c>
      <c r="I68" s="15">
        <v>82.5</v>
      </c>
      <c r="J68" s="15">
        <v>85.3</v>
      </c>
      <c r="K68" s="15">
        <v>95.2</v>
      </c>
    </row>
    <row r="69" spans="1:11" x14ac:dyDescent="0.35">
      <c r="A69" s="13">
        <v>1320140500</v>
      </c>
      <c r="B69" t="s">
        <v>293</v>
      </c>
      <c r="C69" t="s">
        <v>300</v>
      </c>
      <c r="D69" t="s">
        <v>301</v>
      </c>
      <c r="E69" s="15">
        <v>86.7</v>
      </c>
      <c r="F69" s="15">
        <v>97.3</v>
      </c>
      <c r="G69" s="15">
        <v>63.8</v>
      </c>
      <c r="H69" s="15">
        <v>85.8</v>
      </c>
      <c r="I69" s="15">
        <v>97.2</v>
      </c>
      <c r="J69" s="15">
        <v>95.4</v>
      </c>
      <c r="K69" s="15">
        <v>97</v>
      </c>
    </row>
    <row r="70" spans="1:11" x14ac:dyDescent="0.35">
      <c r="A70" s="13">
        <v>1342340800</v>
      </c>
      <c r="B70" t="s">
        <v>293</v>
      </c>
      <c r="C70" t="s">
        <v>302</v>
      </c>
      <c r="D70" t="s">
        <v>303</v>
      </c>
      <c r="E70" s="15">
        <v>91.8</v>
      </c>
      <c r="F70" s="15">
        <v>102.3</v>
      </c>
      <c r="G70" s="15">
        <v>75.099999999999994</v>
      </c>
      <c r="H70" s="15">
        <v>89.6</v>
      </c>
      <c r="I70" s="15">
        <v>96.3</v>
      </c>
      <c r="J70" s="15">
        <v>108.5</v>
      </c>
      <c r="K70" s="15">
        <v>98</v>
      </c>
    </row>
    <row r="71" spans="1:11" x14ac:dyDescent="0.35">
      <c r="A71" s="13">
        <v>1346660850</v>
      </c>
      <c r="B71" t="s">
        <v>293</v>
      </c>
      <c r="C71" t="s">
        <v>304</v>
      </c>
      <c r="D71" t="s">
        <v>305</v>
      </c>
      <c r="E71" s="15">
        <v>90.6</v>
      </c>
      <c r="F71" s="15">
        <v>95.7</v>
      </c>
      <c r="G71" s="15">
        <v>78.599999999999994</v>
      </c>
      <c r="H71" s="15">
        <v>90.3</v>
      </c>
      <c r="I71" s="15">
        <v>93.3</v>
      </c>
      <c r="J71" s="15">
        <v>98.3</v>
      </c>
      <c r="K71" s="15">
        <v>96.7</v>
      </c>
    </row>
    <row r="72" spans="1:11" x14ac:dyDescent="0.35">
      <c r="A72" s="13">
        <v>1546520500</v>
      </c>
      <c r="B72" t="s">
        <v>306</v>
      </c>
      <c r="C72" t="s">
        <v>307</v>
      </c>
      <c r="D72" t="s">
        <v>308</v>
      </c>
      <c r="E72" s="15">
        <v>180.3</v>
      </c>
      <c r="F72" s="15">
        <v>116.7</v>
      </c>
      <c r="G72" s="15">
        <v>313.10000000000002</v>
      </c>
      <c r="H72" s="15">
        <v>151.30000000000001</v>
      </c>
      <c r="I72" s="15">
        <v>135</v>
      </c>
      <c r="J72" s="15">
        <v>123.1</v>
      </c>
      <c r="K72" s="15">
        <v>126.8</v>
      </c>
    </row>
    <row r="73" spans="1:11" x14ac:dyDescent="0.35">
      <c r="A73" s="13">
        <v>1614260200</v>
      </c>
      <c r="B73" t="s">
        <v>309</v>
      </c>
      <c r="C73" t="s">
        <v>310</v>
      </c>
      <c r="D73" t="s">
        <v>311</v>
      </c>
      <c r="E73" s="15">
        <v>104.6</v>
      </c>
      <c r="F73" s="15">
        <v>104.3</v>
      </c>
      <c r="G73" s="15">
        <v>107</v>
      </c>
      <c r="H73" s="15">
        <v>84.4</v>
      </c>
      <c r="I73" s="15">
        <v>110.5</v>
      </c>
      <c r="J73" s="15">
        <v>101.7</v>
      </c>
      <c r="K73" s="15">
        <v>106.4</v>
      </c>
    </row>
    <row r="74" spans="1:11" x14ac:dyDescent="0.35">
      <c r="A74" s="13">
        <v>1646300800</v>
      </c>
      <c r="B74" t="s">
        <v>309</v>
      </c>
      <c r="C74" t="s">
        <v>312</v>
      </c>
      <c r="D74" t="s">
        <v>313</v>
      </c>
      <c r="E74" s="15">
        <v>92.6</v>
      </c>
      <c r="F74" s="15">
        <v>97.7</v>
      </c>
      <c r="G74" s="15">
        <v>85</v>
      </c>
      <c r="H74" s="15">
        <v>87</v>
      </c>
      <c r="I74" s="15">
        <v>99.9</v>
      </c>
      <c r="J74" s="15">
        <v>96</v>
      </c>
      <c r="K74" s="15">
        <v>95.5</v>
      </c>
    </row>
    <row r="75" spans="1:11" x14ac:dyDescent="0.35">
      <c r="A75" s="13">
        <v>1714010115</v>
      </c>
      <c r="B75" t="s">
        <v>314</v>
      </c>
      <c r="C75" t="s">
        <v>315</v>
      </c>
      <c r="D75" t="s">
        <v>316</v>
      </c>
      <c r="E75" s="15">
        <v>98.2</v>
      </c>
      <c r="F75" s="15">
        <v>98.5</v>
      </c>
      <c r="G75" s="15">
        <v>86.8</v>
      </c>
      <c r="H75" s="15">
        <v>86</v>
      </c>
      <c r="I75" s="15">
        <v>100</v>
      </c>
      <c r="J75" s="15">
        <v>109.8</v>
      </c>
      <c r="K75" s="15">
        <v>108.7</v>
      </c>
    </row>
    <row r="76" spans="1:11" x14ac:dyDescent="0.35">
      <c r="A76" s="13">
        <v>1716580200</v>
      </c>
      <c r="B76" t="s">
        <v>314</v>
      </c>
      <c r="C76" t="s">
        <v>317</v>
      </c>
      <c r="D76" t="s">
        <v>318</v>
      </c>
      <c r="E76" s="15">
        <v>90.2</v>
      </c>
      <c r="F76" s="15">
        <v>97</v>
      </c>
      <c r="G76" s="15">
        <v>71.3</v>
      </c>
      <c r="H76" s="15">
        <v>90.1</v>
      </c>
      <c r="I76" s="15">
        <v>97.4</v>
      </c>
      <c r="J76" s="15">
        <v>86.5</v>
      </c>
      <c r="K76" s="15">
        <v>101.4</v>
      </c>
    </row>
    <row r="77" spans="1:11" x14ac:dyDescent="0.35">
      <c r="A77" s="13">
        <v>1716984280</v>
      </c>
      <c r="B77" t="s">
        <v>314</v>
      </c>
      <c r="C77" t="s">
        <v>820</v>
      </c>
      <c r="D77" t="s">
        <v>800</v>
      </c>
      <c r="E77" s="15">
        <v>113.4</v>
      </c>
      <c r="F77" s="15">
        <v>103.5</v>
      </c>
      <c r="G77" s="15">
        <v>137</v>
      </c>
      <c r="H77" s="15">
        <v>89.2</v>
      </c>
      <c r="I77" s="15">
        <v>107.2</v>
      </c>
      <c r="J77" s="15">
        <v>107.7</v>
      </c>
      <c r="K77" s="15">
        <v>107</v>
      </c>
    </row>
    <row r="78" spans="1:11" x14ac:dyDescent="0.35">
      <c r="A78" s="13">
        <v>1716984520</v>
      </c>
      <c r="B78" t="s">
        <v>314</v>
      </c>
      <c r="C78" t="s">
        <v>820</v>
      </c>
      <c r="D78" t="s">
        <v>871</v>
      </c>
      <c r="E78" s="15">
        <v>97.1</v>
      </c>
      <c r="F78" s="15">
        <v>97.3</v>
      </c>
      <c r="G78" s="15">
        <v>84.7</v>
      </c>
      <c r="H78" s="15">
        <v>79.900000000000006</v>
      </c>
      <c r="I78" s="15">
        <v>113.6</v>
      </c>
      <c r="J78" s="15">
        <v>97.7</v>
      </c>
      <c r="K78" s="15">
        <v>106.4</v>
      </c>
    </row>
    <row r="79" spans="1:11" x14ac:dyDescent="0.35">
      <c r="A79" s="13">
        <v>1719500370</v>
      </c>
      <c r="B79" t="s">
        <v>314</v>
      </c>
      <c r="C79" t="s">
        <v>319</v>
      </c>
      <c r="D79" t="s">
        <v>320</v>
      </c>
      <c r="E79" s="15">
        <v>77.900000000000006</v>
      </c>
      <c r="F79" s="15">
        <v>96.4</v>
      </c>
      <c r="G79" s="15">
        <v>53</v>
      </c>
      <c r="H79" s="15">
        <v>89.5</v>
      </c>
      <c r="I79" s="15">
        <v>94</v>
      </c>
      <c r="J79" s="15">
        <v>83.3</v>
      </c>
      <c r="K79" s="15">
        <v>81.7</v>
      </c>
    </row>
    <row r="80" spans="1:11" x14ac:dyDescent="0.35">
      <c r="A80" s="13">
        <v>1728100480</v>
      </c>
      <c r="B80" t="s">
        <v>314</v>
      </c>
      <c r="C80" t="s">
        <v>321</v>
      </c>
      <c r="D80" t="s">
        <v>322</v>
      </c>
      <c r="E80" s="15">
        <v>87.9</v>
      </c>
      <c r="F80" s="15">
        <v>97.4</v>
      </c>
      <c r="G80" s="15">
        <v>70.2</v>
      </c>
      <c r="H80" s="15">
        <v>89.5</v>
      </c>
      <c r="I80" s="15">
        <v>94.8</v>
      </c>
      <c r="J80" s="15">
        <v>90.4</v>
      </c>
      <c r="K80" s="15">
        <v>95.5</v>
      </c>
    </row>
    <row r="81" spans="1:11" x14ac:dyDescent="0.35">
      <c r="A81" s="13">
        <v>1737900700</v>
      </c>
      <c r="B81" t="s">
        <v>314</v>
      </c>
      <c r="C81" t="s">
        <v>323</v>
      </c>
      <c r="D81" t="s">
        <v>324</v>
      </c>
      <c r="E81" s="15">
        <v>88.2</v>
      </c>
      <c r="F81" s="15">
        <v>98.7</v>
      </c>
      <c r="G81" s="15">
        <v>70.5</v>
      </c>
      <c r="H81" s="15">
        <v>89.9</v>
      </c>
      <c r="I81" s="15">
        <v>101.2</v>
      </c>
      <c r="J81" s="15">
        <v>86.2</v>
      </c>
      <c r="K81" s="15">
        <v>94</v>
      </c>
    </row>
    <row r="82" spans="1:11" x14ac:dyDescent="0.35">
      <c r="A82" s="13">
        <v>1740420800</v>
      </c>
      <c r="B82" t="s">
        <v>314</v>
      </c>
      <c r="C82" t="s">
        <v>325</v>
      </c>
      <c r="D82" t="s">
        <v>326</v>
      </c>
      <c r="E82" s="15">
        <v>85.8</v>
      </c>
      <c r="F82" s="15">
        <v>96.7</v>
      </c>
      <c r="G82" s="15">
        <v>64.599999999999994</v>
      </c>
      <c r="H82" s="15">
        <v>86.5</v>
      </c>
      <c r="I82" s="15">
        <v>109.7</v>
      </c>
      <c r="J82" s="15">
        <v>100.6</v>
      </c>
      <c r="K82" s="15">
        <v>88.9</v>
      </c>
    </row>
    <row r="83" spans="1:11" x14ac:dyDescent="0.35">
      <c r="A83" s="13">
        <v>1744100870</v>
      </c>
      <c r="B83" t="s">
        <v>314</v>
      </c>
      <c r="C83" t="s">
        <v>327</v>
      </c>
      <c r="D83" t="s">
        <v>328</v>
      </c>
      <c r="E83" s="15">
        <v>90.2</v>
      </c>
      <c r="F83" s="15">
        <v>96.8</v>
      </c>
      <c r="G83" s="15">
        <v>80</v>
      </c>
      <c r="H83" s="15">
        <v>96.6</v>
      </c>
      <c r="I83" s="15">
        <v>109</v>
      </c>
      <c r="J83" s="15">
        <v>92.8</v>
      </c>
      <c r="K83" s="15">
        <v>87.6</v>
      </c>
    </row>
    <row r="84" spans="1:11" x14ac:dyDescent="0.35">
      <c r="A84" s="13">
        <v>1814020100</v>
      </c>
      <c r="B84" t="s">
        <v>329</v>
      </c>
      <c r="C84" t="s">
        <v>330</v>
      </c>
      <c r="D84" t="s">
        <v>331</v>
      </c>
      <c r="E84" s="15">
        <v>99</v>
      </c>
      <c r="F84" s="15">
        <v>101.4</v>
      </c>
      <c r="G84" s="15">
        <v>98.6</v>
      </c>
      <c r="H84" s="15">
        <v>103.8</v>
      </c>
      <c r="I84" s="15">
        <v>95.8</v>
      </c>
      <c r="J84" s="15">
        <v>94.6</v>
      </c>
      <c r="K84" s="15">
        <v>98.8</v>
      </c>
    </row>
    <row r="85" spans="1:11" x14ac:dyDescent="0.35">
      <c r="A85" s="13">
        <v>1821780340</v>
      </c>
      <c r="B85" t="s">
        <v>329</v>
      </c>
      <c r="C85" t="s">
        <v>334</v>
      </c>
      <c r="D85" t="s">
        <v>335</v>
      </c>
      <c r="E85" s="15">
        <v>92</v>
      </c>
      <c r="F85" s="15">
        <v>94.6</v>
      </c>
      <c r="G85" s="15">
        <v>72.8</v>
      </c>
      <c r="H85" s="15">
        <v>120.5</v>
      </c>
      <c r="I85" s="15">
        <v>90.9</v>
      </c>
      <c r="J85" s="15">
        <v>87.9</v>
      </c>
      <c r="K85" s="15">
        <v>100.4</v>
      </c>
    </row>
    <row r="86" spans="1:11" x14ac:dyDescent="0.35">
      <c r="A86" s="13">
        <v>1823060400</v>
      </c>
      <c r="B86" t="s">
        <v>329</v>
      </c>
      <c r="C86" t="s">
        <v>336</v>
      </c>
      <c r="D86" t="s">
        <v>337</v>
      </c>
      <c r="E86" s="15">
        <v>91</v>
      </c>
      <c r="F86" s="15">
        <v>100.8</v>
      </c>
      <c r="G86" s="15">
        <v>73.400000000000006</v>
      </c>
      <c r="H86" s="15">
        <v>101.5</v>
      </c>
      <c r="I86" s="15">
        <v>97.6</v>
      </c>
      <c r="J86" s="15">
        <v>96.2</v>
      </c>
      <c r="K86" s="15">
        <v>95.9</v>
      </c>
    </row>
    <row r="87" spans="1:11" x14ac:dyDescent="0.35">
      <c r="A87" s="13">
        <v>1826900550</v>
      </c>
      <c r="B87" t="s">
        <v>329</v>
      </c>
      <c r="C87" t="s">
        <v>338</v>
      </c>
      <c r="D87" t="s">
        <v>339</v>
      </c>
      <c r="E87" s="15">
        <v>92.1</v>
      </c>
      <c r="F87" s="15">
        <v>100.1</v>
      </c>
      <c r="G87" s="15">
        <v>79.099999999999994</v>
      </c>
      <c r="H87" s="15">
        <v>103.8</v>
      </c>
      <c r="I87" s="15">
        <v>95.9</v>
      </c>
      <c r="J87" s="15">
        <v>89.1</v>
      </c>
      <c r="K87" s="15">
        <v>95.7</v>
      </c>
    </row>
    <row r="88" spans="1:11" x14ac:dyDescent="0.35">
      <c r="A88" s="13">
        <v>1829020100</v>
      </c>
      <c r="B88" t="s">
        <v>329</v>
      </c>
      <c r="C88" t="s">
        <v>340</v>
      </c>
      <c r="D88" t="s">
        <v>341</v>
      </c>
      <c r="E88" s="15">
        <v>84.7</v>
      </c>
      <c r="F88" s="15">
        <v>99.4</v>
      </c>
      <c r="G88" s="15">
        <v>62.2</v>
      </c>
      <c r="H88" s="15">
        <v>106.7</v>
      </c>
      <c r="I88" s="15">
        <v>91.4</v>
      </c>
      <c r="J88" s="15">
        <v>93.9</v>
      </c>
      <c r="K88" s="15">
        <v>88</v>
      </c>
    </row>
    <row r="89" spans="1:11" x14ac:dyDescent="0.35">
      <c r="A89" s="13">
        <v>1829200720</v>
      </c>
      <c r="B89" t="s">
        <v>329</v>
      </c>
      <c r="C89" t="s">
        <v>872</v>
      </c>
      <c r="D89" t="s">
        <v>873</v>
      </c>
      <c r="E89" s="15">
        <v>95.9</v>
      </c>
      <c r="F89" s="15">
        <v>97.5</v>
      </c>
      <c r="G89" s="15">
        <v>87.6</v>
      </c>
      <c r="H89" s="15">
        <v>109.2</v>
      </c>
      <c r="I89" s="15">
        <v>98.7</v>
      </c>
      <c r="J89" s="15">
        <v>106.5</v>
      </c>
      <c r="K89" s="15">
        <v>96.3</v>
      </c>
    </row>
    <row r="90" spans="1:11" x14ac:dyDescent="0.35">
      <c r="A90" s="13">
        <v>1834620780</v>
      </c>
      <c r="B90" t="s">
        <v>329</v>
      </c>
      <c r="C90" t="s">
        <v>847</v>
      </c>
      <c r="D90" t="s">
        <v>848</v>
      </c>
      <c r="E90" s="15">
        <v>87.8</v>
      </c>
      <c r="F90" s="15">
        <v>96</v>
      </c>
      <c r="G90" s="15">
        <v>62.5</v>
      </c>
      <c r="H90" s="15">
        <v>113.1</v>
      </c>
      <c r="I90" s="15">
        <v>95</v>
      </c>
      <c r="J90" s="15">
        <v>95.8</v>
      </c>
      <c r="K90" s="15">
        <v>95.5</v>
      </c>
    </row>
    <row r="91" spans="1:11" x14ac:dyDescent="0.35">
      <c r="A91" s="13">
        <v>1839980840</v>
      </c>
      <c r="B91" t="s">
        <v>329</v>
      </c>
      <c r="C91" t="s">
        <v>342</v>
      </c>
      <c r="D91" t="s">
        <v>343</v>
      </c>
      <c r="E91" s="15">
        <v>83.8</v>
      </c>
      <c r="F91" s="15">
        <v>96.4</v>
      </c>
      <c r="G91" s="15">
        <v>63.1</v>
      </c>
      <c r="H91" s="15">
        <v>100.3</v>
      </c>
      <c r="I91" s="15">
        <v>96.1</v>
      </c>
      <c r="J91" s="15">
        <v>82.1</v>
      </c>
      <c r="K91" s="15">
        <v>87.6</v>
      </c>
    </row>
    <row r="92" spans="1:11" x14ac:dyDescent="0.35">
      <c r="A92" s="13">
        <v>1843780870</v>
      </c>
      <c r="B92" t="s">
        <v>329</v>
      </c>
      <c r="C92" t="s">
        <v>344</v>
      </c>
      <c r="D92" t="s">
        <v>345</v>
      </c>
      <c r="E92" s="15">
        <v>88.7</v>
      </c>
      <c r="F92" s="15">
        <v>99.9</v>
      </c>
      <c r="G92" s="15">
        <v>81.5</v>
      </c>
      <c r="H92" s="15">
        <v>101.4</v>
      </c>
      <c r="I92" s="15">
        <v>89.7</v>
      </c>
      <c r="J92" s="15">
        <v>87.3</v>
      </c>
      <c r="K92" s="15">
        <v>86.2</v>
      </c>
    </row>
    <row r="93" spans="1:11" x14ac:dyDescent="0.35">
      <c r="A93" s="13">
        <v>1845460920</v>
      </c>
      <c r="B93" t="s">
        <v>329</v>
      </c>
      <c r="C93" t="s">
        <v>346</v>
      </c>
      <c r="D93" t="s">
        <v>347</v>
      </c>
      <c r="E93" s="15">
        <v>95.4</v>
      </c>
      <c r="F93" s="15">
        <v>98.4</v>
      </c>
      <c r="G93" s="15">
        <v>76.900000000000006</v>
      </c>
      <c r="H93" s="15">
        <v>107</v>
      </c>
      <c r="I93" s="15">
        <v>103.3</v>
      </c>
      <c r="J93" s="15">
        <v>130.80000000000001</v>
      </c>
      <c r="K93" s="15">
        <v>99.2</v>
      </c>
    </row>
    <row r="94" spans="1:11" x14ac:dyDescent="0.35">
      <c r="A94" s="13">
        <v>1911180100</v>
      </c>
      <c r="B94" t="s">
        <v>348</v>
      </c>
      <c r="C94" t="s">
        <v>349</v>
      </c>
      <c r="D94" t="s">
        <v>350</v>
      </c>
      <c r="E94" s="15">
        <v>93.8</v>
      </c>
      <c r="F94" s="15">
        <v>97.6</v>
      </c>
      <c r="G94" s="15">
        <v>79.5</v>
      </c>
      <c r="H94" s="15">
        <v>95.5</v>
      </c>
      <c r="I94" s="15">
        <v>97</v>
      </c>
      <c r="J94" s="15">
        <v>110.1</v>
      </c>
      <c r="K94" s="15">
        <v>100.5</v>
      </c>
    </row>
    <row r="95" spans="1:11" x14ac:dyDescent="0.35">
      <c r="A95" s="13">
        <v>1915460177</v>
      </c>
      <c r="B95" t="s">
        <v>348</v>
      </c>
      <c r="C95" t="s">
        <v>351</v>
      </c>
      <c r="D95" t="s">
        <v>352</v>
      </c>
      <c r="E95" s="15">
        <v>87.7</v>
      </c>
      <c r="F95" s="15">
        <v>94.8</v>
      </c>
      <c r="G95" s="15">
        <v>59.2</v>
      </c>
      <c r="H95" s="15">
        <v>113.1</v>
      </c>
      <c r="I95" s="15">
        <v>99.6</v>
      </c>
      <c r="J95" s="15">
        <v>103.6</v>
      </c>
      <c r="K95" s="15">
        <v>95.8</v>
      </c>
    </row>
    <row r="96" spans="1:11" x14ac:dyDescent="0.35">
      <c r="A96" s="13">
        <v>1916300200</v>
      </c>
      <c r="B96" t="s">
        <v>348</v>
      </c>
      <c r="C96" t="s">
        <v>353</v>
      </c>
      <c r="D96" t="s">
        <v>354</v>
      </c>
      <c r="E96" s="15">
        <v>90.3</v>
      </c>
      <c r="F96" s="15">
        <v>96.9</v>
      </c>
      <c r="G96" s="15">
        <v>69.3</v>
      </c>
      <c r="H96" s="15">
        <v>102.9</v>
      </c>
      <c r="I96" s="15">
        <v>100</v>
      </c>
      <c r="J96" s="15">
        <v>100.6</v>
      </c>
      <c r="K96" s="15">
        <v>97.2</v>
      </c>
    </row>
    <row r="97" spans="1:11" x14ac:dyDescent="0.35">
      <c r="A97" s="13">
        <v>1919340300</v>
      </c>
      <c r="B97" t="s">
        <v>348</v>
      </c>
      <c r="C97" t="s">
        <v>355</v>
      </c>
      <c r="D97" t="s">
        <v>356</v>
      </c>
      <c r="E97" s="15">
        <v>88.2</v>
      </c>
      <c r="F97" s="15">
        <v>96</v>
      </c>
      <c r="G97" s="15">
        <v>67.7</v>
      </c>
      <c r="H97" s="15">
        <v>92.9</v>
      </c>
      <c r="I97" s="15">
        <v>100.3</v>
      </c>
      <c r="J97" s="15">
        <v>99</v>
      </c>
      <c r="K97" s="15">
        <v>95.5</v>
      </c>
    </row>
    <row r="98" spans="1:11" x14ac:dyDescent="0.35">
      <c r="A98" s="13">
        <v>1919780330</v>
      </c>
      <c r="B98" t="s">
        <v>348</v>
      </c>
      <c r="C98" t="s">
        <v>801</v>
      </c>
      <c r="D98" t="s">
        <v>802</v>
      </c>
      <c r="E98" s="15">
        <v>87.6</v>
      </c>
      <c r="F98" s="15">
        <v>99.3</v>
      </c>
      <c r="G98" s="15">
        <v>70.7</v>
      </c>
      <c r="H98" s="15">
        <v>86.6</v>
      </c>
      <c r="I98" s="15">
        <v>90.9</v>
      </c>
      <c r="J98" s="15">
        <v>94.2</v>
      </c>
      <c r="K98" s="15">
        <v>94.8</v>
      </c>
    </row>
    <row r="99" spans="1:11" x14ac:dyDescent="0.35">
      <c r="A99" s="13">
        <v>1920220360</v>
      </c>
      <c r="B99" t="s">
        <v>348</v>
      </c>
      <c r="C99" t="s">
        <v>357</v>
      </c>
      <c r="D99" t="s">
        <v>358</v>
      </c>
      <c r="E99" s="15">
        <v>89.7</v>
      </c>
      <c r="F99" s="15">
        <v>98.1</v>
      </c>
      <c r="G99" s="15">
        <v>70.3</v>
      </c>
      <c r="H99" s="15">
        <v>93.6</v>
      </c>
      <c r="I99" s="15">
        <v>103.8</v>
      </c>
      <c r="J99" s="15">
        <v>91.3</v>
      </c>
      <c r="K99" s="15">
        <v>96.5</v>
      </c>
    </row>
    <row r="100" spans="1:11" x14ac:dyDescent="0.35">
      <c r="A100" s="13">
        <v>1926980500</v>
      </c>
      <c r="B100" t="s">
        <v>348</v>
      </c>
      <c r="C100" t="s">
        <v>359</v>
      </c>
      <c r="D100" t="s">
        <v>360</v>
      </c>
      <c r="E100" s="15">
        <v>93.1</v>
      </c>
      <c r="F100" s="15">
        <v>97</v>
      </c>
      <c r="G100" s="15">
        <v>78.900000000000006</v>
      </c>
      <c r="H100" s="15">
        <v>86.1</v>
      </c>
      <c r="I100" s="15">
        <v>104.4</v>
      </c>
      <c r="J100" s="15">
        <v>94.4</v>
      </c>
      <c r="K100" s="15">
        <v>101.3</v>
      </c>
    </row>
    <row r="101" spans="1:11" x14ac:dyDescent="0.35">
      <c r="A101" s="13">
        <v>1932380650</v>
      </c>
      <c r="B101" t="s">
        <v>348</v>
      </c>
      <c r="C101" t="s">
        <v>361</v>
      </c>
      <c r="D101" t="s">
        <v>362</v>
      </c>
      <c r="E101" s="15">
        <v>97</v>
      </c>
      <c r="F101" s="15">
        <v>95.1</v>
      </c>
      <c r="G101" s="15">
        <v>92.2</v>
      </c>
      <c r="H101" s="15">
        <v>104.1</v>
      </c>
      <c r="I101" s="15">
        <v>96</v>
      </c>
      <c r="J101" s="15">
        <v>99.6</v>
      </c>
      <c r="K101" s="15">
        <v>99.9</v>
      </c>
    </row>
    <row r="102" spans="1:11" x14ac:dyDescent="0.35">
      <c r="A102" s="13">
        <v>1947940900</v>
      </c>
      <c r="B102" t="s">
        <v>348</v>
      </c>
      <c r="C102" t="s">
        <v>363</v>
      </c>
      <c r="D102" t="s">
        <v>364</v>
      </c>
      <c r="E102" s="15">
        <v>85.5</v>
      </c>
      <c r="F102" s="15">
        <v>94.9</v>
      </c>
      <c r="G102" s="15">
        <v>79.2</v>
      </c>
      <c r="H102" s="15">
        <v>84.5</v>
      </c>
      <c r="I102" s="15">
        <v>95.7</v>
      </c>
      <c r="J102" s="15">
        <v>101.5</v>
      </c>
      <c r="K102" s="15">
        <v>81.5</v>
      </c>
    </row>
    <row r="103" spans="1:11" x14ac:dyDescent="0.35">
      <c r="A103" s="13">
        <v>2026740400</v>
      </c>
      <c r="B103" t="s">
        <v>365</v>
      </c>
      <c r="C103" t="s">
        <v>803</v>
      </c>
      <c r="D103" t="s">
        <v>804</v>
      </c>
      <c r="E103" s="15">
        <v>87</v>
      </c>
      <c r="F103" s="15">
        <v>100.3</v>
      </c>
      <c r="G103" s="15">
        <v>62.9</v>
      </c>
      <c r="H103" s="15">
        <v>106.1</v>
      </c>
      <c r="I103" s="15">
        <v>86.4</v>
      </c>
      <c r="J103" s="15">
        <v>103.8</v>
      </c>
      <c r="K103" s="15">
        <v>94.1</v>
      </c>
    </row>
    <row r="104" spans="1:11" x14ac:dyDescent="0.35">
      <c r="A104" s="13">
        <v>2031740650</v>
      </c>
      <c r="B104" t="s">
        <v>365</v>
      </c>
      <c r="C104" t="s">
        <v>366</v>
      </c>
      <c r="D104" t="s">
        <v>367</v>
      </c>
      <c r="E104" s="15">
        <v>90.8</v>
      </c>
      <c r="F104" s="15">
        <v>97.1</v>
      </c>
      <c r="G104" s="15">
        <v>75</v>
      </c>
      <c r="H104" s="15">
        <v>109.4</v>
      </c>
      <c r="I104" s="15">
        <v>94.2</v>
      </c>
      <c r="J104" s="15">
        <v>102.8</v>
      </c>
      <c r="K104" s="15">
        <v>93.6</v>
      </c>
    </row>
    <row r="105" spans="1:11" x14ac:dyDescent="0.35">
      <c r="A105" s="13">
        <v>2038260700</v>
      </c>
      <c r="B105" t="s">
        <v>365</v>
      </c>
      <c r="C105" t="s">
        <v>368</v>
      </c>
      <c r="D105" t="s">
        <v>369</v>
      </c>
      <c r="E105" s="15">
        <v>84.4</v>
      </c>
      <c r="F105" s="15">
        <v>95.4</v>
      </c>
      <c r="G105" s="15">
        <v>68.7</v>
      </c>
      <c r="H105" s="15">
        <v>104.6</v>
      </c>
      <c r="I105" s="15">
        <v>88.3</v>
      </c>
      <c r="J105" s="15">
        <v>85.6</v>
      </c>
      <c r="K105" s="15">
        <v>85.9</v>
      </c>
    </row>
    <row r="106" spans="1:11" x14ac:dyDescent="0.35">
      <c r="A106" s="13">
        <v>2041460750</v>
      </c>
      <c r="B106" t="s">
        <v>365</v>
      </c>
      <c r="C106" t="s">
        <v>370</v>
      </c>
      <c r="D106" t="s">
        <v>371</v>
      </c>
      <c r="E106" s="15">
        <v>84.2</v>
      </c>
      <c r="F106" s="15">
        <v>95.4</v>
      </c>
      <c r="G106" s="15">
        <v>63</v>
      </c>
      <c r="H106" s="15">
        <v>109</v>
      </c>
      <c r="I106" s="15">
        <v>90</v>
      </c>
      <c r="J106" s="15">
        <v>98.7</v>
      </c>
      <c r="K106" s="15">
        <v>86.6</v>
      </c>
    </row>
    <row r="107" spans="1:11" x14ac:dyDescent="0.35">
      <c r="A107" s="13">
        <v>2048620900</v>
      </c>
      <c r="B107" t="s">
        <v>365</v>
      </c>
      <c r="C107" t="s">
        <v>374</v>
      </c>
      <c r="D107" t="s">
        <v>375</v>
      </c>
      <c r="E107" s="15">
        <v>89.3</v>
      </c>
      <c r="F107" s="15">
        <v>97.6</v>
      </c>
      <c r="G107" s="15">
        <v>67.5</v>
      </c>
      <c r="H107" s="15">
        <v>103.7</v>
      </c>
      <c r="I107" s="15">
        <v>91.8</v>
      </c>
      <c r="J107" s="15">
        <v>93.5</v>
      </c>
      <c r="K107" s="15">
        <v>98.9</v>
      </c>
    </row>
    <row r="108" spans="1:11" x14ac:dyDescent="0.35">
      <c r="A108" s="13">
        <v>2130460600</v>
      </c>
      <c r="B108" t="s">
        <v>376</v>
      </c>
      <c r="C108" t="s">
        <v>377</v>
      </c>
      <c r="D108" t="s">
        <v>378</v>
      </c>
      <c r="E108" s="15">
        <v>92</v>
      </c>
      <c r="F108" s="15">
        <v>101.3</v>
      </c>
      <c r="G108" s="15">
        <v>73.7</v>
      </c>
      <c r="H108" s="15">
        <v>104.4</v>
      </c>
      <c r="I108" s="15">
        <v>92</v>
      </c>
      <c r="J108" s="15">
        <v>83.7</v>
      </c>
      <c r="K108" s="15">
        <v>101.3</v>
      </c>
    </row>
    <row r="109" spans="1:11" x14ac:dyDescent="0.35">
      <c r="A109" s="13">
        <v>2210780100</v>
      </c>
      <c r="B109" t="s">
        <v>381</v>
      </c>
      <c r="C109" t="s">
        <v>382</v>
      </c>
      <c r="D109" t="s">
        <v>383</v>
      </c>
      <c r="E109" s="15">
        <v>88.7</v>
      </c>
      <c r="F109" s="15">
        <v>95.6</v>
      </c>
      <c r="G109" s="15">
        <v>73.3</v>
      </c>
      <c r="H109" s="15">
        <v>97.8</v>
      </c>
      <c r="I109" s="15">
        <v>97.6</v>
      </c>
      <c r="J109" s="15">
        <v>84.8</v>
      </c>
      <c r="K109" s="15">
        <v>93.8</v>
      </c>
    </row>
    <row r="110" spans="1:11" x14ac:dyDescent="0.35">
      <c r="A110" s="13">
        <v>2212940200</v>
      </c>
      <c r="B110" t="s">
        <v>381</v>
      </c>
      <c r="C110" t="s">
        <v>384</v>
      </c>
      <c r="D110" t="s">
        <v>385</v>
      </c>
      <c r="E110" s="15">
        <v>94.4</v>
      </c>
      <c r="F110" s="15">
        <v>96.9</v>
      </c>
      <c r="G110" s="15">
        <v>86.4</v>
      </c>
      <c r="H110" s="15">
        <v>72.7</v>
      </c>
      <c r="I110" s="15">
        <v>95.5</v>
      </c>
      <c r="J110" s="15">
        <v>100.1</v>
      </c>
      <c r="K110" s="15">
        <v>104.5</v>
      </c>
    </row>
    <row r="111" spans="1:11" x14ac:dyDescent="0.35">
      <c r="A111" s="13">
        <v>2225220350</v>
      </c>
      <c r="B111" t="s">
        <v>381</v>
      </c>
      <c r="C111" t="s">
        <v>874</v>
      </c>
      <c r="D111" t="s">
        <v>875</v>
      </c>
      <c r="E111" s="15">
        <v>85.7</v>
      </c>
      <c r="F111" s="15">
        <v>96</v>
      </c>
      <c r="G111" s="15">
        <v>65.599999999999994</v>
      </c>
      <c r="H111" s="15">
        <v>80.8</v>
      </c>
      <c r="I111" s="15">
        <v>93.1</v>
      </c>
      <c r="J111" s="15">
        <v>97.8</v>
      </c>
      <c r="K111" s="15">
        <v>95.2</v>
      </c>
    </row>
    <row r="112" spans="1:11" x14ac:dyDescent="0.35">
      <c r="A112" s="13">
        <v>2226380365</v>
      </c>
      <c r="B112" t="s">
        <v>381</v>
      </c>
      <c r="C112" t="s">
        <v>386</v>
      </c>
      <c r="D112" t="s">
        <v>387</v>
      </c>
      <c r="E112" s="15">
        <v>91.6</v>
      </c>
      <c r="F112" s="15">
        <v>91.9</v>
      </c>
      <c r="G112" s="15">
        <v>82</v>
      </c>
      <c r="H112" s="15">
        <v>97.9</v>
      </c>
      <c r="I112" s="15">
        <v>96.3</v>
      </c>
      <c r="J112" s="15">
        <v>96.8</v>
      </c>
      <c r="K112" s="15">
        <v>95.6</v>
      </c>
    </row>
    <row r="113" spans="1:11" x14ac:dyDescent="0.35">
      <c r="A113" s="13">
        <v>2226380900</v>
      </c>
      <c r="B113" t="s">
        <v>381</v>
      </c>
      <c r="C113" t="s">
        <v>386</v>
      </c>
      <c r="D113" t="s">
        <v>388</v>
      </c>
      <c r="E113" s="15">
        <v>91</v>
      </c>
      <c r="F113" s="15">
        <v>90.5</v>
      </c>
      <c r="G113" s="15">
        <v>87.6</v>
      </c>
      <c r="H113" s="15">
        <v>89.6</v>
      </c>
      <c r="I113" s="15">
        <v>96.5</v>
      </c>
      <c r="J113" s="15">
        <v>103.4</v>
      </c>
      <c r="K113" s="15">
        <v>91.1</v>
      </c>
    </row>
    <row r="114" spans="1:11" x14ac:dyDescent="0.35">
      <c r="A114" s="13">
        <v>2229180400</v>
      </c>
      <c r="B114" t="s">
        <v>381</v>
      </c>
      <c r="C114" t="s">
        <v>389</v>
      </c>
      <c r="D114" t="s">
        <v>390</v>
      </c>
      <c r="E114" s="15">
        <v>86.6</v>
      </c>
      <c r="F114" s="15">
        <v>95.4</v>
      </c>
      <c r="G114" s="15">
        <v>64.8</v>
      </c>
      <c r="H114" s="15">
        <v>89.3</v>
      </c>
      <c r="I114" s="15">
        <v>94.2</v>
      </c>
      <c r="J114" s="15">
        <v>84.5</v>
      </c>
      <c r="K114" s="15">
        <v>98.2</v>
      </c>
    </row>
    <row r="115" spans="1:11" x14ac:dyDescent="0.35">
      <c r="A115" s="13">
        <v>2229340450</v>
      </c>
      <c r="B115" t="s">
        <v>381</v>
      </c>
      <c r="C115" t="s">
        <v>391</v>
      </c>
      <c r="D115" t="s">
        <v>392</v>
      </c>
      <c r="E115" s="15">
        <v>86.3</v>
      </c>
      <c r="F115" s="15">
        <v>94.7</v>
      </c>
      <c r="G115" s="15">
        <v>63.5</v>
      </c>
      <c r="H115" s="15">
        <v>71.3</v>
      </c>
      <c r="I115" s="15">
        <v>107.4</v>
      </c>
      <c r="J115" s="15">
        <v>99.4</v>
      </c>
      <c r="K115" s="15">
        <v>97</v>
      </c>
    </row>
    <row r="116" spans="1:11" x14ac:dyDescent="0.35">
      <c r="A116" s="13">
        <v>2233740500</v>
      </c>
      <c r="B116" t="s">
        <v>381</v>
      </c>
      <c r="C116" t="s">
        <v>393</v>
      </c>
      <c r="D116" t="s">
        <v>394</v>
      </c>
      <c r="E116" s="15">
        <v>84.5</v>
      </c>
      <c r="F116" s="15">
        <v>94</v>
      </c>
      <c r="G116" s="15">
        <v>73</v>
      </c>
      <c r="H116" s="15">
        <v>78</v>
      </c>
      <c r="I116" s="15">
        <v>87.6</v>
      </c>
      <c r="J116" s="15">
        <v>103.1</v>
      </c>
      <c r="K116" s="15">
        <v>88.1</v>
      </c>
    </row>
    <row r="117" spans="1:11" x14ac:dyDescent="0.35">
      <c r="A117" s="13">
        <v>2235380600</v>
      </c>
      <c r="B117" t="s">
        <v>381</v>
      </c>
      <c r="C117" t="s">
        <v>395</v>
      </c>
      <c r="D117" t="s">
        <v>396</v>
      </c>
      <c r="E117" s="15">
        <v>109.7</v>
      </c>
      <c r="F117" s="15">
        <v>95.6</v>
      </c>
      <c r="G117" s="15">
        <v>141.69999999999999</v>
      </c>
      <c r="H117" s="15">
        <v>77.599999999999994</v>
      </c>
      <c r="I117" s="15">
        <v>91.9</v>
      </c>
      <c r="J117" s="15">
        <v>113.6</v>
      </c>
      <c r="K117" s="15">
        <v>102.7</v>
      </c>
    </row>
    <row r="118" spans="1:11" x14ac:dyDescent="0.35">
      <c r="A118" s="13">
        <v>2243340800</v>
      </c>
      <c r="B118" t="s">
        <v>381</v>
      </c>
      <c r="C118" t="s">
        <v>397</v>
      </c>
      <c r="D118" t="s">
        <v>398</v>
      </c>
      <c r="E118" s="15">
        <v>91.7</v>
      </c>
      <c r="F118" s="15">
        <v>99</v>
      </c>
      <c r="G118" s="15">
        <v>77.7</v>
      </c>
      <c r="H118" s="15">
        <v>85</v>
      </c>
      <c r="I118" s="15">
        <v>97.4</v>
      </c>
      <c r="J118" s="15">
        <v>103.4</v>
      </c>
      <c r="K118" s="15">
        <v>98.7</v>
      </c>
    </row>
    <row r="119" spans="1:11" x14ac:dyDescent="0.35">
      <c r="A119" s="13">
        <v>2338860500</v>
      </c>
      <c r="B119" t="s">
        <v>399</v>
      </c>
      <c r="C119" t="s">
        <v>400</v>
      </c>
      <c r="D119" t="s">
        <v>401</v>
      </c>
      <c r="E119" s="15">
        <v>109.9</v>
      </c>
      <c r="F119" s="15">
        <v>101.8</v>
      </c>
      <c r="G119" s="15">
        <v>117.4</v>
      </c>
      <c r="H119" s="15">
        <v>106.7</v>
      </c>
      <c r="I119" s="15">
        <v>109</v>
      </c>
      <c r="J119" s="15">
        <v>102.9</v>
      </c>
      <c r="K119" s="15">
        <v>109.3</v>
      </c>
    </row>
    <row r="120" spans="1:11" x14ac:dyDescent="0.35">
      <c r="A120" s="13">
        <v>2412580100</v>
      </c>
      <c r="B120" t="s">
        <v>402</v>
      </c>
      <c r="C120" t="s">
        <v>403</v>
      </c>
      <c r="D120" t="s">
        <v>404</v>
      </c>
      <c r="E120" s="15">
        <v>100.7</v>
      </c>
      <c r="F120" s="15">
        <v>104.5</v>
      </c>
      <c r="G120" s="15">
        <v>93</v>
      </c>
      <c r="H120" s="15">
        <v>111.1</v>
      </c>
      <c r="I120" s="15">
        <v>101.3</v>
      </c>
      <c r="J120" s="15">
        <v>97.5</v>
      </c>
      <c r="K120" s="15">
        <v>103</v>
      </c>
    </row>
    <row r="121" spans="1:11" x14ac:dyDescent="0.35">
      <c r="A121" s="13">
        <v>2423224250</v>
      </c>
      <c r="B121" t="s">
        <v>402</v>
      </c>
      <c r="C121" t="s">
        <v>821</v>
      </c>
      <c r="D121" t="s">
        <v>405</v>
      </c>
      <c r="E121" s="15">
        <v>132.30000000000001</v>
      </c>
      <c r="F121" s="15">
        <v>108.3</v>
      </c>
      <c r="G121" s="15">
        <v>199.7</v>
      </c>
      <c r="H121" s="15">
        <v>110.2</v>
      </c>
      <c r="I121" s="15">
        <v>95.3</v>
      </c>
      <c r="J121" s="15">
        <v>97.2</v>
      </c>
      <c r="K121" s="15">
        <v>108.7</v>
      </c>
    </row>
    <row r="122" spans="1:11" x14ac:dyDescent="0.35">
      <c r="A122" s="13">
        <v>2514454200</v>
      </c>
      <c r="B122" t="s">
        <v>406</v>
      </c>
      <c r="C122" t="s">
        <v>407</v>
      </c>
      <c r="D122" t="s">
        <v>408</v>
      </c>
      <c r="E122" s="15">
        <v>146.5</v>
      </c>
      <c r="F122" s="15">
        <v>105.3</v>
      </c>
      <c r="G122" s="15">
        <v>218.5</v>
      </c>
      <c r="H122" s="15">
        <v>133.9</v>
      </c>
      <c r="I122" s="15">
        <v>117.5</v>
      </c>
      <c r="J122" s="15">
        <v>112.9</v>
      </c>
      <c r="K122" s="15">
        <v>121.6</v>
      </c>
    </row>
    <row r="123" spans="1:11" x14ac:dyDescent="0.35">
      <c r="A123" s="13">
        <v>2619804400</v>
      </c>
      <c r="B123" t="s">
        <v>409</v>
      </c>
      <c r="C123" t="s">
        <v>410</v>
      </c>
      <c r="D123" t="s">
        <v>411</v>
      </c>
      <c r="E123" s="15">
        <v>102.1</v>
      </c>
      <c r="F123" s="15">
        <v>103.4</v>
      </c>
      <c r="G123" s="15">
        <v>105.6</v>
      </c>
      <c r="H123" s="15">
        <v>94.4</v>
      </c>
      <c r="I123" s="15">
        <v>99.5</v>
      </c>
      <c r="J123" s="15">
        <v>102.2</v>
      </c>
      <c r="K123" s="15">
        <v>101.5</v>
      </c>
    </row>
    <row r="124" spans="1:11" x14ac:dyDescent="0.35">
      <c r="A124" s="13">
        <v>2628020650</v>
      </c>
      <c r="B124" t="s">
        <v>409</v>
      </c>
      <c r="C124" t="s">
        <v>414</v>
      </c>
      <c r="D124" t="s">
        <v>415</v>
      </c>
      <c r="E124" s="15">
        <v>83.6</v>
      </c>
      <c r="F124" s="15">
        <v>94.7</v>
      </c>
      <c r="G124" s="15">
        <v>58.1</v>
      </c>
      <c r="H124" s="15">
        <v>102.3</v>
      </c>
      <c r="I124" s="15">
        <v>94.9</v>
      </c>
      <c r="J124" s="15">
        <v>93.8</v>
      </c>
      <c r="K124" s="15">
        <v>90.1</v>
      </c>
    </row>
    <row r="125" spans="1:11" x14ac:dyDescent="0.35">
      <c r="A125" s="13">
        <v>2635660855</v>
      </c>
      <c r="B125" t="s">
        <v>409</v>
      </c>
      <c r="C125" t="s">
        <v>876</v>
      </c>
      <c r="D125" t="s">
        <v>877</v>
      </c>
      <c r="E125" s="15">
        <v>86.1</v>
      </c>
      <c r="F125" s="15">
        <v>98.4</v>
      </c>
      <c r="G125" s="15">
        <v>67.7</v>
      </c>
      <c r="H125" s="15">
        <v>106.6</v>
      </c>
      <c r="I125" s="15">
        <v>95.8</v>
      </c>
      <c r="J125" s="15">
        <v>83.8</v>
      </c>
      <c r="K125" s="15">
        <v>87.8</v>
      </c>
    </row>
    <row r="126" spans="1:11" x14ac:dyDescent="0.35">
      <c r="A126" s="13">
        <v>2731860500</v>
      </c>
      <c r="B126" t="s">
        <v>416</v>
      </c>
      <c r="C126" t="s">
        <v>417</v>
      </c>
      <c r="D126" t="s">
        <v>418</v>
      </c>
      <c r="E126" s="15">
        <v>91.9</v>
      </c>
      <c r="F126" s="15">
        <v>99.3</v>
      </c>
      <c r="G126" s="15">
        <v>77</v>
      </c>
      <c r="H126" s="15">
        <v>92</v>
      </c>
      <c r="I126" s="15">
        <v>94.5</v>
      </c>
      <c r="J126" s="15">
        <v>111</v>
      </c>
      <c r="K126" s="15">
        <v>97.8</v>
      </c>
    </row>
    <row r="127" spans="1:11" x14ac:dyDescent="0.35">
      <c r="A127" s="13">
        <v>2733460511</v>
      </c>
      <c r="B127" t="s">
        <v>416</v>
      </c>
      <c r="C127" t="s">
        <v>419</v>
      </c>
      <c r="D127" t="s">
        <v>420</v>
      </c>
      <c r="E127" s="15">
        <v>93.3</v>
      </c>
      <c r="F127" s="15">
        <v>97.4</v>
      </c>
      <c r="G127" s="15">
        <v>85.7</v>
      </c>
      <c r="H127" s="15">
        <v>94.8</v>
      </c>
      <c r="I127" s="15">
        <v>97.1</v>
      </c>
      <c r="J127" s="15">
        <v>100.6</v>
      </c>
      <c r="K127" s="15">
        <v>95.3</v>
      </c>
    </row>
    <row r="128" spans="1:11" x14ac:dyDescent="0.35">
      <c r="A128" s="13">
        <v>2733460880</v>
      </c>
      <c r="B128" t="s">
        <v>416</v>
      </c>
      <c r="C128" t="s">
        <v>419</v>
      </c>
      <c r="D128" t="s">
        <v>421</v>
      </c>
      <c r="E128" s="15">
        <v>93.4</v>
      </c>
      <c r="F128" s="15">
        <v>98.8</v>
      </c>
      <c r="G128" s="15">
        <v>84.7</v>
      </c>
      <c r="H128" s="15">
        <v>93.6</v>
      </c>
      <c r="I128" s="15">
        <v>97.9</v>
      </c>
      <c r="J128" s="15">
        <v>100.7</v>
      </c>
      <c r="K128" s="15">
        <v>95.9</v>
      </c>
    </row>
    <row r="129" spans="1:11" x14ac:dyDescent="0.35">
      <c r="A129" s="13">
        <v>2741060840</v>
      </c>
      <c r="B129" t="s">
        <v>416</v>
      </c>
      <c r="C129" t="s">
        <v>422</v>
      </c>
      <c r="D129" t="s">
        <v>423</v>
      </c>
      <c r="E129" s="15">
        <v>97.7</v>
      </c>
      <c r="F129" s="15">
        <v>97.1</v>
      </c>
      <c r="G129" s="15">
        <v>81</v>
      </c>
      <c r="H129" s="15">
        <v>93.2</v>
      </c>
      <c r="I129" s="15">
        <v>99.1</v>
      </c>
      <c r="J129" s="15">
        <v>124.3</v>
      </c>
      <c r="K129" s="15">
        <v>109.1</v>
      </c>
    </row>
    <row r="130" spans="1:11" x14ac:dyDescent="0.35">
      <c r="A130" s="13">
        <v>2825620500</v>
      </c>
      <c r="B130" t="s">
        <v>424</v>
      </c>
      <c r="C130" t="s">
        <v>425</v>
      </c>
      <c r="D130" t="s">
        <v>426</v>
      </c>
      <c r="E130" s="15">
        <v>89.6</v>
      </c>
      <c r="F130" s="15">
        <v>96.8</v>
      </c>
      <c r="G130" s="15">
        <v>73.7</v>
      </c>
      <c r="H130" s="15">
        <v>89.3</v>
      </c>
      <c r="I130" s="15">
        <v>92.6</v>
      </c>
      <c r="J130" s="15">
        <v>106.3</v>
      </c>
      <c r="K130" s="15">
        <v>96.5</v>
      </c>
    </row>
    <row r="131" spans="1:11" x14ac:dyDescent="0.35">
      <c r="A131" s="13">
        <v>2827140600</v>
      </c>
      <c r="B131" t="s">
        <v>424</v>
      </c>
      <c r="C131" t="s">
        <v>427</v>
      </c>
      <c r="D131" t="s">
        <v>428</v>
      </c>
      <c r="E131" s="15">
        <v>86.7</v>
      </c>
      <c r="F131" s="15">
        <v>98.6</v>
      </c>
      <c r="G131" s="15">
        <v>71.900000000000006</v>
      </c>
      <c r="H131" s="15">
        <v>82.5</v>
      </c>
      <c r="I131" s="15">
        <v>80.5</v>
      </c>
      <c r="J131" s="15">
        <v>101.6</v>
      </c>
      <c r="K131" s="15">
        <v>94.9</v>
      </c>
    </row>
    <row r="132" spans="1:11" x14ac:dyDescent="0.35">
      <c r="A132" s="13">
        <v>2832940700</v>
      </c>
      <c r="B132" t="s">
        <v>424</v>
      </c>
      <c r="C132" t="s">
        <v>429</v>
      </c>
      <c r="D132" t="s">
        <v>430</v>
      </c>
      <c r="E132" s="15">
        <v>86.8</v>
      </c>
      <c r="F132" s="15">
        <v>97.7</v>
      </c>
      <c r="G132" s="15">
        <v>71</v>
      </c>
      <c r="H132" s="15">
        <v>87.6</v>
      </c>
      <c r="I132" s="15">
        <v>88.5</v>
      </c>
      <c r="J132" s="15">
        <v>100</v>
      </c>
      <c r="K132" s="15">
        <v>92.7</v>
      </c>
    </row>
    <row r="133" spans="1:11" x14ac:dyDescent="0.35">
      <c r="A133" s="13">
        <v>2846180850</v>
      </c>
      <c r="B133" t="s">
        <v>424</v>
      </c>
      <c r="C133" t="s">
        <v>431</v>
      </c>
      <c r="D133" t="s">
        <v>432</v>
      </c>
      <c r="E133" s="15">
        <v>82.2</v>
      </c>
      <c r="F133" s="15">
        <v>95.5</v>
      </c>
      <c r="G133" s="15">
        <v>67</v>
      </c>
      <c r="H133" s="15">
        <v>84.6</v>
      </c>
      <c r="I133" s="15">
        <v>89.2</v>
      </c>
      <c r="J133" s="15">
        <v>85.6</v>
      </c>
      <c r="K133" s="15">
        <v>85.7</v>
      </c>
    </row>
    <row r="134" spans="1:11" x14ac:dyDescent="0.35">
      <c r="A134" s="13">
        <v>2917860250</v>
      </c>
      <c r="B134" t="s">
        <v>433</v>
      </c>
      <c r="C134" t="s">
        <v>434</v>
      </c>
      <c r="D134" t="s">
        <v>435</v>
      </c>
      <c r="E134" s="15">
        <v>90.9</v>
      </c>
      <c r="F134" s="15">
        <v>96.4</v>
      </c>
      <c r="G134" s="15">
        <v>83.3</v>
      </c>
      <c r="H134" s="15">
        <v>93</v>
      </c>
      <c r="I134" s="15">
        <v>89.6</v>
      </c>
      <c r="J134" s="15">
        <v>92.9</v>
      </c>
      <c r="K134" s="15">
        <v>94.5</v>
      </c>
    </row>
    <row r="135" spans="1:11" x14ac:dyDescent="0.35">
      <c r="A135" s="13">
        <v>2927900500</v>
      </c>
      <c r="B135" t="s">
        <v>433</v>
      </c>
      <c r="C135" t="s">
        <v>436</v>
      </c>
      <c r="D135" t="s">
        <v>437</v>
      </c>
      <c r="E135" s="15">
        <v>84.1</v>
      </c>
      <c r="F135" s="15">
        <v>92.7</v>
      </c>
      <c r="G135" s="15">
        <v>60.2</v>
      </c>
      <c r="H135" s="15">
        <v>108.9</v>
      </c>
      <c r="I135" s="15">
        <v>92.5</v>
      </c>
      <c r="J135" s="15">
        <v>88.5</v>
      </c>
      <c r="K135" s="15">
        <v>90.7</v>
      </c>
    </row>
    <row r="136" spans="1:11" x14ac:dyDescent="0.35">
      <c r="A136" s="13">
        <v>2928140600</v>
      </c>
      <c r="B136" t="s">
        <v>433</v>
      </c>
      <c r="C136" t="s">
        <v>438</v>
      </c>
      <c r="D136" t="s">
        <v>439</v>
      </c>
      <c r="E136" s="15">
        <v>93.7</v>
      </c>
      <c r="F136" s="15">
        <v>96.5</v>
      </c>
      <c r="G136" s="15">
        <v>93.3</v>
      </c>
      <c r="H136" s="15">
        <v>109</v>
      </c>
      <c r="I136" s="15">
        <v>88.9</v>
      </c>
      <c r="J136" s="15">
        <v>84.4</v>
      </c>
      <c r="K136" s="15">
        <v>91.5</v>
      </c>
    </row>
    <row r="137" spans="1:11" x14ac:dyDescent="0.35">
      <c r="A137" s="13">
        <v>2941180880</v>
      </c>
      <c r="B137" t="s">
        <v>433</v>
      </c>
      <c r="C137" t="s">
        <v>440</v>
      </c>
      <c r="D137" t="s">
        <v>441</v>
      </c>
      <c r="E137" s="15">
        <v>88.9</v>
      </c>
      <c r="F137" s="15">
        <v>96.9</v>
      </c>
      <c r="G137" s="15">
        <v>75.8</v>
      </c>
      <c r="H137" s="15">
        <v>101.7</v>
      </c>
      <c r="I137" s="15">
        <v>93.5</v>
      </c>
      <c r="J137" s="15">
        <v>88.7</v>
      </c>
      <c r="K137" s="15">
        <v>91.5</v>
      </c>
    </row>
    <row r="138" spans="1:11" x14ac:dyDescent="0.35">
      <c r="A138" s="13">
        <v>2944180920</v>
      </c>
      <c r="B138" t="s">
        <v>433</v>
      </c>
      <c r="C138" t="s">
        <v>442</v>
      </c>
      <c r="D138" t="s">
        <v>443</v>
      </c>
      <c r="E138" s="15">
        <v>84.8</v>
      </c>
      <c r="F138" s="15">
        <v>94.1</v>
      </c>
      <c r="G138" s="15">
        <v>72.3</v>
      </c>
      <c r="H138" s="15">
        <v>80.3</v>
      </c>
      <c r="I138" s="15">
        <v>89.8</v>
      </c>
      <c r="J138" s="15">
        <v>94.9</v>
      </c>
      <c r="K138" s="15">
        <v>89.4</v>
      </c>
    </row>
    <row r="139" spans="1:11" x14ac:dyDescent="0.35">
      <c r="A139" s="13">
        <v>3013740200</v>
      </c>
      <c r="B139" t="s">
        <v>444</v>
      </c>
      <c r="C139" t="s">
        <v>878</v>
      </c>
      <c r="D139" t="s">
        <v>879</v>
      </c>
      <c r="E139" s="15">
        <v>102.1</v>
      </c>
      <c r="F139" s="15">
        <v>101.1</v>
      </c>
      <c r="G139" s="15">
        <v>94.6</v>
      </c>
      <c r="H139" s="15">
        <v>93</v>
      </c>
      <c r="I139" s="15">
        <v>124.8</v>
      </c>
      <c r="J139" s="15">
        <v>104.3</v>
      </c>
      <c r="K139" s="15">
        <v>103.6</v>
      </c>
    </row>
    <row r="140" spans="1:11" x14ac:dyDescent="0.35">
      <c r="A140" s="13">
        <v>3014580250</v>
      </c>
      <c r="B140" t="s">
        <v>444</v>
      </c>
      <c r="C140" t="s">
        <v>445</v>
      </c>
      <c r="D140" t="s">
        <v>446</v>
      </c>
      <c r="E140" s="15">
        <v>120.6</v>
      </c>
      <c r="F140" s="15">
        <v>106.8</v>
      </c>
      <c r="G140" s="15">
        <v>151.6</v>
      </c>
      <c r="H140" s="15">
        <v>92.8</v>
      </c>
      <c r="I140" s="15">
        <v>99.6</v>
      </c>
      <c r="J140" s="15">
        <v>95.9</v>
      </c>
      <c r="K140" s="15">
        <v>118.1</v>
      </c>
    </row>
    <row r="141" spans="1:11" x14ac:dyDescent="0.35">
      <c r="A141" s="13">
        <v>3024500500</v>
      </c>
      <c r="B141" t="s">
        <v>444</v>
      </c>
      <c r="C141" t="s">
        <v>447</v>
      </c>
      <c r="D141" t="s">
        <v>448</v>
      </c>
      <c r="E141" s="15">
        <v>86.1</v>
      </c>
      <c r="F141" s="15">
        <v>99.7</v>
      </c>
      <c r="G141" s="15">
        <v>65.099999999999994</v>
      </c>
      <c r="H141" s="15">
        <v>92.7</v>
      </c>
      <c r="I141" s="15">
        <v>102.7</v>
      </c>
      <c r="J141" s="15">
        <v>93</v>
      </c>
      <c r="K141" s="15">
        <v>89.8</v>
      </c>
    </row>
    <row r="142" spans="1:11" x14ac:dyDescent="0.35">
      <c r="A142" s="13">
        <v>3125580420</v>
      </c>
      <c r="B142" t="s">
        <v>449</v>
      </c>
      <c r="C142" t="s">
        <v>450</v>
      </c>
      <c r="D142" t="s">
        <v>451</v>
      </c>
      <c r="E142" s="15">
        <v>85.7</v>
      </c>
      <c r="F142" s="15">
        <v>92.6</v>
      </c>
      <c r="G142" s="15">
        <v>72.900000000000006</v>
      </c>
      <c r="H142" s="15">
        <v>80</v>
      </c>
      <c r="I142" s="15">
        <v>95.7</v>
      </c>
      <c r="J142" s="15">
        <v>97.4</v>
      </c>
      <c r="K142" s="15">
        <v>90.2</v>
      </c>
    </row>
    <row r="143" spans="1:11" x14ac:dyDescent="0.35">
      <c r="A143" s="13">
        <v>3130700600</v>
      </c>
      <c r="B143" t="s">
        <v>449</v>
      </c>
      <c r="C143" t="s">
        <v>452</v>
      </c>
      <c r="D143" t="s">
        <v>453</v>
      </c>
      <c r="E143" s="15">
        <v>93.8</v>
      </c>
      <c r="F143" s="15">
        <v>96.9</v>
      </c>
      <c r="G143" s="15">
        <v>78.8</v>
      </c>
      <c r="H143" s="15">
        <v>81.3</v>
      </c>
      <c r="I143" s="15">
        <v>105.3</v>
      </c>
      <c r="J143" s="15">
        <v>108.5</v>
      </c>
      <c r="K143" s="15">
        <v>102.5</v>
      </c>
    </row>
    <row r="144" spans="1:11" x14ac:dyDescent="0.35">
      <c r="A144" s="13">
        <v>3136540700</v>
      </c>
      <c r="B144" t="s">
        <v>449</v>
      </c>
      <c r="C144" t="s">
        <v>454</v>
      </c>
      <c r="D144" t="s">
        <v>455</v>
      </c>
      <c r="E144" s="15">
        <v>93.1</v>
      </c>
      <c r="F144" s="15">
        <v>98</v>
      </c>
      <c r="G144" s="15">
        <v>84.1</v>
      </c>
      <c r="H144" s="15">
        <v>95.7</v>
      </c>
      <c r="I144" s="15">
        <v>98.9</v>
      </c>
      <c r="J144" s="15">
        <v>87.9</v>
      </c>
      <c r="K144" s="15">
        <v>96.6</v>
      </c>
    </row>
    <row r="145" spans="1:11" x14ac:dyDescent="0.35">
      <c r="A145" s="13">
        <v>3229820400</v>
      </c>
      <c r="B145" t="s">
        <v>456</v>
      </c>
      <c r="C145" t="s">
        <v>457</v>
      </c>
      <c r="D145" t="s">
        <v>458</v>
      </c>
      <c r="E145" s="15">
        <v>97.6</v>
      </c>
      <c r="F145" s="15">
        <v>104.9</v>
      </c>
      <c r="G145" s="15">
        <v>103.9</v>
      </c>
      <c r="H145" s="15">
        <v>106.7</v>
      </c>
      <c r="I145" s="15">
        <v>110.7</v>
      </c>
      <c r="J145" s="15">
        <v>88.7</v>
      </c>
      <c r="K145" s="15">
        <v>83.8</v>
      </c>
    </row>
    <row r="146" spans="1:11" x14ac:dyDescent="0.35">
      <c r="A146" s="13">
        <v>3239900600</v>
      </c>
      <c r="B146" t="s">
        <v>456</v>
      </c>
      <c r="C146" t="s">
        <v>459</v>
      </c>
      <c r="D146" t="s">
        <v>460</v>
      </c>
      <c r="E146" s="15">
        <v>104.4</v>
      </c>
      <c r="F146" s="15">
        <v>100.8</v>
      </c>
      <c r="G146" s="15">
        <v>110.9</v>
      </c>
      <c r="H146" s="15">
        <v>91.5</v>
      </c>
      <c r="I146" s="15">
        <v>122.4</v>
      </c>
      <c r="J146" s="15">
        <v>94.7</v>
      </c>
      <c r="K146" s="15">
        <v>99.4</v>
      </c>
    </row>
    <row r="147" spans="1:11" x14ac:dyDescent="0.35">
      <c r="A147" s="13">
        <v>3331700500</v>
      </c>
      <c r="B147" t="s">
        <v>461</v>
      </c>
      <c r="C147" t="s">
        <v>462</v>
      </c>
      <c r="D147" t="s">
        <v>463</v>
      </c>
      <c r="E147" s="15">
        <v>114.1</v>
      </c>
      <c r="F147" s="15">
        <v>102</v>
      </c>
      <c r="G147" s="15">
        <v>109.5</v>
      </c>
      <c r="H147" s="15">
        <v>131</v>
      </c>
      <c r="I147" s="15">
        <v>109.9</v>
      </c>
      <c r="J147" s="15">
        <v>113.2</v>
      </c>
      <c r="K147" s="15">
        <v>120.2</v>
      </c>
    </row>
    <row r="148" spans="1:11" x14ac:dyDescent="0.35">
      <c r="A148" s="13">
        <v>3435084500</v>
      </c>
      <c r="B148" t="s">
        <v>464</v>
      </c>
      <c r="C148" t="s">
        <v>465</v>
      </c>
      <c r="D148" t="s">
        <v>466</v>
      </c>
      <c r="E148" s="15">
        <v>115.5</v>
      </c>
      <c r="F148" s="15">
        <v>102.1</v>
      </c>
      <c r="G148" s="15">
        <v>139.80000000000001</v>
      </c>
      <c r="H148" s="15">
        <v>110.7</v>
      </c>
      <c r="I148" s="15">
        <v>108.3</v>
      </c>
      <c r="J148" s="15">
        <v>95.9</v>
      </c>
      <c r="K148" s="15">
        <v>107.4</v>
      </c>
    </row>
    <row r="149" spans="1:11" x14ac:dyDescent="0.35">
      <c r="A149" s="13">
        <v>3435154250</v>
      </c>
      <c r="B149" t="s">
        <v>464</v>
      </c>
      <c r="C149" t="s">
        <v>822</v>
      </c>
      <c r="D149" t="s">
        <v>469</v>
      </c>
      <c r="E149" s="15">
        <v>114.6</v>
      </c>
      <c r="F149" s="15">
        <v>102.5</v>
      </c>
      <c r="G149" s="15">
        <v>132.5</v>
      </c>
      <c r="H149" s="15">
        <v>108.3</v>
      </c>
      <c r="I149" s="15">
        <v>105.1</v>
      </c>
      <c r="J149" s="15">
        <v>101.9</v>
      </c>
      <c r="K149" s="15">
        <v>111.3</v>
      </c>
    </row>
    <row r="150" spans="1:11" x14ac:dyDescent="0.35">
      <c r="A150" s="13">
        <v>3435614050</v>
      </c>
      <c r="B150" t="s">
        <v>464</v>
      </c>
      <c r="C150" t="s">
        <v>467</v>
      </c>
      <c r="D150" t="s">
        <v>468</v>
      </c>
      <c r="E150" s="15">
        <v>119.3</v>
      </c>
      <c r="F150" s="15">
        <v>104.1</v>
      </c>
      <c r="G150" s="15">
        <v>148.1</v>
      </c>
      <c r="H150" s="15">
        <v>112.4</v>
      </c>
      <c r="I150" s="15">
        <v>110.1</v>
      </c>
      <c r="J150" s="15">
        <v>100.3</v>
      </c>
      <c r="K150" s="15">
        <v>109.2</v>
      </c>
    </row>
    <row r="151" spans="1:11" x14ac:dyDescent="0.35">
      <c r="A151" s="13">
        <v>3435614260</v>
      </c>
      <c r="B151" t="s">
        <v>464</v>
      </c>
      <c r="C151" t="s">
        <v>467</v>
      </c>
      <c r="D151" t="s">
        <v>470</v>
      </c>
      <c r="E151" s="15">
        <v>106.3</v>
      </c>
      <c r="F151" s="15">
        <v>101.7</v>
      </c>
      <c r="G151" s="15">
        <v>122.6</v>
      </c>
      <c r="H151" s="15">
        <v>101.9</v>
      </c>
      <c r="I151" s="15">
        <v>95.3</v>
      </c>
      <c r="J151" s="15">
        <v>99.2</v>
      </c>
      <c r="K151" s="15">
        <v>100.4</v>
      </c>
    </row>
    <row r="152" spans="1:11" x14ac:dyDescent="0.35">
      <c r="A152" s="13">
        <v>3510740200</v>
      </c>
      <c r="B152" t="s">
        <v>471</v>
      </c>
      <c r="C152" t="s">
        <v>472</v>
      </c>
      <c r="D152" t="s">
        <v>806</v>
      </c>
      <c r="E152" s="15">
        <v>93.8</v>
      </c>
      <c r="F152" s="15">
        <v>97.4</v>
      </c>
      <c r="G152" s="15">
        <v>83.3</v>
      </c>
      <c r="H152" s="15">
        <v>98.9</v>
      </c>
      <c r="I152" s="15">
        <v>93</v>
      </c>
      <c r="J152" s="15">
        <v>95.7</v>
      </c>
      <c r="K152" s="15">
        <v>99.6</v>
      </c>
    </row>
    <row r="153" spans="1:11" x14ac:dyDescent="0.35">
      <c r="A153" s="13">
        <v>3510740595</v>
      </c>
      <c r="B153" t="s">
        <v>471</v>
      </c>
      <c r="C153" t="s">
        <v>472</v>
      </c>
      <c r="D153" t="s">
        <v>823</v>
      </c>
      <c r="E153" s="15">
        <v>98.2</v>
      </c>
      <c r="F153" s="15">
        <v>96</v>
      </c>
      <c r="G153" s="15">
        <v>97.2</v>
      </c>
      <c r="H153" s="15">
        <v>99</v>
      </c>
      <c r="I153" s="15">
        <v>94.6</v>
      </c>
      <c r="J153" s="15">
        <v>103.8</v>
      </c>
      <c r="K153" s="15">
        <v>100.3</v>
      </c>
    </row>
    <row r="154" spans="1:11" x14ac:dyDescent="0.35">
      <c r="A154" s="13">
        <v>3529740500</v>
      </c>
      <c r="B154" t="s">
        <v>471</v>
      </c>
      <c r="C154" t="s">
        <v>473</v>
      </c>
      <c r="D154" t="s">
        <v>474</v>
      </c>
      <c r="E154" s="15">
        <v>90</v>
      </c>
      <c r="F154" s="15">
        <v>95.8</v>
      </c>
      <c r="G154" s="15">
        <v>81.400000000000006</v>
      </c>
      <c r="H154" s="15">
        <v>81.3</v>
      </c>
      <c r="I154" s="15">
        <v>96.4</v>
      </c>
      <c r="J154" s="15">
        <v>98.3</v>
      </c>
      <c r="K154" s="15">
        <v>93.8</v>
      </c>
    </row>
    <row r="155" spans="1:11" x14ac:dyDescent="0.35">
      <c r="A155" s="13">
        <v>3610580001</v>
      </c>
      <c r="B155" t="s">
        <v>475</v>
      </c>
      <c r="C155" t="s">
        <v>476</v>
      </c>
      <c r="D155" t="s">
        <v>477</v>
      </c>
      <c r="E155" s="15">
        <v>102.9</v>
      </c>
      <c r="F155" s="15">
        <v>103.1</v>
      </c>
      <c r="G155" s="15">
        <v>103.4</v>
      </c>
      <c r="H155" s="15">
        <v>101.7</v>
      </c>
      <c r="I155" s="15">
        <v>97.1</v>
      </c>
      <c r="J155" s="15">
        <v>93.2</v>
      </c>
      <c r="K155" s="15">
        <v>105.8</v>
      </c>
    </row>
    <row r="156" spans="1:11" x14ac:dyDescent="0.35">
      <c r="A156" s="13">
        <v>3615380160</v>
      </c>
      <c r="B156" t="s">
        <v>475</v>
      </c>
      <c r="C156" t="s">
        <v>478</v>
      </c>
      <c r="D156" t="s">
        <v>479</v>
      </c>
      <c r="E156" s="15">
        <v>94.4</v>
      </c>
      <c r="F156" s="15">
        <v>96.9</v>
      </c>
      <c r="G156" s="15">
        <v>92.8</v>
      </c>
      <c r="H156" s="15">
        <v>94.2</v>
      </c>
      <c r="I156" s="15">
        <v>94.6</v>
      </c>
      <c r="J156" s="15">
        <v>100.9</v>
      </c>
      <c r="K156" s="15">
        <v>93.8</v>
      </c>
    </row>
    <row r="157" spans="1:11" x14ac:dyDescent="0.35">
      <c r="A157" s="13">
        <v>3635004575</v>
      </c>
      <c r="B157" t="s">
        <v>475</v>
      </c>
      <c r="C157" t="s">
        <v>880</v>
      </c>
      <c r="D157" t="s">
        <v>881</v>
      </c>
      <c r="E157" s="15">
        <v>136.69999999999999</v>
      </c>
      <c r="F157" s="15">
        <v>102.8</v>
      </c>
      <c r="G157" s="15">
        <v>200.4</v>
      </c>
      <c r="H157" s="15">
        <v>117.4</v>
      </c>
      <c r="I157" s="15">
        <v>100.5</v>
      </c>
      <c r="J157" s="15">
        <v>119</v>
      </c>
      <c r="K157" s="15">
        <v>117.4</v>
      </c>
    </row>
    <row r="158" spans="1:11" x14ac:dyDescent="0.35">
      <c r="A158" s="13">
        <v>3635614599</v>
      </c>
      <c r="B158" t="s">
        <v>475</v>
      </c>
      <c r="C158" t="s">
        <v>467</v>
      </c>
      <c r="D158" t="s">
        <v>480</v>
      </c>
      <c r="E158" s="15">
        <v>160.5</v>
      </c>
      <c r="F158" s="15">
        <v>110.2</v>
      </c>
      <c r="G158" s="15">
        <v>280.2</v>
      </c>
      <c r="H158" s="15">
        <v>104.1</v>
      </c>
      <c r="I158" s="15">
        <v>114.6</v>
      </c>
      <c r="J158" s="15">
        <v>114.8</v>
      </c>
      <c r="K158" s="15">
        <v>118.1</v>
      </c>
    </row>
    <row r="159" spans="1:11" x14ac:dyDescent="0.35">
      <c r="A159" s="13">
        <v>3635614600</v>
      </c>
      <c r="B159" t="s">
        <v>475</v>
      </c>
      <c r="C159" t="s">
        <v>467</v>
      </c>
      <c r="D159" t="s">
        <v>481</v>
      </c>
      <c r="E159" s="15">
        <v>225.2</v>
      </c>
      <c r="F159" s="15">
        <v>113.4</v>
      </c>
      <c r="G159" s="15">
        <v>498.9</v>
      </c>
      <c r="H159" s="15">
        <v>101.7</v>
      </c>
      <c r="I159" s="15">
        <v>115.2</v>
      </c>
      <c r="J159" s="15">
        <v>120.6</v>
      </c>
      <c r="K159" s="15">
        <v>126.8</v>
      </c>
    </row>
    <row r="160" spans="1:11" x14ac:dyDescent="0.35">
      <c r="A160" s="13">
        <v>3635614601</v>
      </c>
      <c r="B160" t="s">
        <v>475</v>
      </c>
      <c r="C160" t="s">
        <v>467</v>
      </c>
      <c r="D160" t="s">
        <v>482</v>
      </c>
      <c r="E160" s="15">
        <v>139.30000000000001</v>
      </c>
      <c r="F160" s="15">
        <v>109</v>
      </c>
      <c r="G160" s="15">
        <v>217.9</v>
      </c>
      <c r="H160" s="15">
        <v>102.5</v>
      </c>
      <c r="I160" s="15">
        <v>102.2</v>
      </c>
      <c r="J160" s="15">
        <v>104.9</v>
      </c>
      <c r="K160" s="15">
        <v>112.9</v>
      </c>
    </row>
    <row r="161" spans="1:11" x14ac:dyDescent="0.35">
      <c r="A161" s="13">
        <v>3640380750</v>
      </c>
      <c r="B161" t="s">
        <v>475</v>
      </c>
      <c r="C161" t="s">
        <v>483</v>
      </c>
      <c r="D161" t="s">
        <v>484</v>
      </c>
      <c r="E161" s="15">
        <v>99.9</v>
      </c>
      <c r="F161" s="15">
        <v>98.4</v>
      </c>
      <c r="G161" s="15">
        <v>97.6</v>
      </c>
      <c r="H161" s="15">
        <v>91.9</v>
      </c>
      <c r="I161" s="15">
        <v>107.5</v>
      </c>
      <c r="J161" s="15">
        <v>98.6</v>
      </c>
      <c r="K161" s="15">
        <v>102.4</v>
      </c>
    </row>
    <row r="162" spans="1:11" x14ac:dyDescent="0.35">
      <c r="A162" s="13">
        <v>3645060850</v>
      </c>
      <c r="B162" t="s">
        <v>475</v>
      </c>
      <c r="C162" t="s">
        <v>882</v>
      </c>
      <c r="D162" t="s">
        <v>883</v>
      </c>
      <c r="E162" s="15">
        <v>102.2</v>
      </c>
      <c r="F162" s="15">
        <v>99</v>
      </c>
      <c r="G162" s="15">
        <v>101.8</v>
      </c>
      <c r="H162" s="15">
        <v>104.6</v>
      </c>
      <c r="I162" s="15">
        <v>107.8</v>
      </c>
      <c r="J162" s="15">
        <v>103.2</v>
      </c>
      <c r="K162" s="15">
        <v>101.3</v>
      </c>
    </row>
    <row r="163" spans="1:11" x14ac:dyDescent="0.35">
      <c r="A163" s="13">
        <v>3646540850</v>
      </c>
      <c r="B163" t="s">
        <v>475</v>
      </c>
      <c r="C163" t="s">
        <v>824</v>
      </c>
      <c r="D163" t="s">
        <v>884</v>
      </c>
      <c r="E163" s="15">
        <v>97.2</v>
      </c>
      <c r="F163" s="15">
        <v>99.9</v>
      </c>
      <c r="G163" s="15">
        <v>89.4</v>
      </c>
      <c r="H163" s="15">
        <v>105.4</v>
      </c>
      <c r="I163" s="15">
        <v>111.1</v>
      </c>
      <c r="J163" s="15">
        <v>105.1</v>
      </c>
      <c r="K163" s="15">
        <v>94.9</v>
      </c>
    </row>
    <row r="164" spans="1:11" x14ac:dyDescent="0.35">
      <c r="A164" s="13">
        <v>3646540900</v>
      </c>
      <c r="B164" t="s">
        <v>475</v>
      </c>
      <c r="C164" t="s">
        <v>824</v>
      </c>
      <c r="D164" t="s">
        <v>825</v>
      </c>
      <c r="E164" s="15">
        <v>100.4</v>
      </c>
      <c r="F164" s="15">
        <v>99.4</v>
      </c>
      <c r="G164" s="15">
        <v>77.599999999999994</v>
      </c>
      <c r="H164" s="15">
        <v>107.4</v>
      </c>
      <c r="I164" s="15">
        <v>108.9</v>
      </c>
      <c r="J164" s="15">
        <v>103.4</v>
      </c>
      <c r="K164" s="15">
        <v>115</v>
      </c>
    </row>
    <row r="165" spans="1:11" x14ac:dyDescent="0.35">
      <c r="A165" s="13">
        <v>3711700100</v>
      </c>
      <c r="B165" t="s">
        <v>485</v>
      </c>
      <c r="C165" t="s">
        <v>486</v>
      </c>
      <c r="D165" t="s">
        <v>487</v>
      </c>
      <c r="E165" s="15">
        <v>98.1</v>
      </c>
      <c r="F165" s="15">
        <v>97.5</v>
      </c>
      <c r="G165" s="15">
        <v>94.1</v>
      </c>
      <c r="H165" s="15">
        <v>107.9</v>
      </c>
      <c r="I165" s="15">
        <v>91.6</v>
      </c>
      <c r="J165" s="15">
        <v>109.7</v>
      </c>
      <c r="K165" s="15">
        <v>99.7</v>
      </c>
    </row>
    <row r="166" spans="1:11" x14ac:dyDescent="0.35">
      <c r="A166" s="13">
        <v>3715500250</v>
      </c>
      <c r="B166" t="s">
        <v>485</v>
      </c>
      <c r="C166" t="s">
        <v>885</v>
      </c>
      <c r="D166" t="s">
        <v>886</v>
      </c>
      <c r="E166" s="15">
        <v>91.5</v>
      </c>
      <c r="F166" s="15">
        <v>95.2</v>
      </c>
      <c r="G166" s="15">
        <v>85</v>
      </c>
      <c r="H166" s="15">
        <v>88.8</v>
      </c>
      <c r="I166" s="15">
        <v>94.4</v>
      </c>
      <c r="J166" s="15">
        <v>105</v>
      </c>
      <c r="K166" s="15">
        <v>93.1</v>
      </c>
    </row>
    <row r="167" spans="1:11" x14ac:dyDescent="0.35">
      <c r="A167" s="13">
        <v>3716740350</v>
      </c>
      <c r="B167" t="s">
        <v>485</v>
      </c>
      <c r="C167" t="s">
        <v>488</v>
      </c>
      <c r="D167" t="s">
        <v>489</v>
      </c>
      <c r="E167" s="15">
        <v>96.5</v>
      </c>
      <c r="F167" s="15">
        <v>100.3</v>
      </c>
      <c r="G167" s="15">
        <v>88.2</v>
      </c>
      <c r="H167" s="15">
        <v>88.8</v>
      </c>
      <c r="I167" s="15">
        <v>93.6</v>
      </c>
      <c r="J167" s="15">
        <v>110.6</v>
      </c>
      <c r="K167" s="15">
        <v>102.7</v>
      </c>
    </row>
    <row r="168" spans="1:11" x14ac:dyDescent="0.35">
      <c r="A168" s="13">
        <v>3716740755</v>
      </c>
      <c r="B168" t="s">
        <v>485</v>
      </c>
      <c r="C168" t="s">
        <v>488</v>
      </c>
      <c r="D168" t="s">
        <v>490</v>
      </c>
      <c r="E168" s="15">
        <v>91.1</v>
      </c>
      <c r="F168" s="15">
        <v>96.6</v>
      </c>
      <c r="G168" s="15">
        <v>80.5</v>
      </c>
      <c r="H168" s="15">
        <v>101.4</v>
      </c>
      <c r="I168" s="15">
        <v>101.4</v>
      </c>
      <c r="J168" s="15">
        <v>94.7</v>
      </c>
      <c r="K168" s="15">
        <v>91</v>
      </c>
    </row>
    <row r="169" spans="1:11" x14ac:dyDescent="0.35">
      <c r="A169" s="13">
        <v>3720500300</v>
      </c>
      <c r="B169" t="s">
        <v>485</v>
      </c>
      <c r="C169" t="s">
        <v>491</v>
      </c>
      <c r="D169" t="s">
        <v>492</v>
      </c>
      <c r="E169" s="15">
        <v>104</v>
      </c>
      <c r="F169" s="15">
        <v>100.1</v>
      </c>
      <c r="G169" s="15">
        <v>123.5</v>
      </c>
      <c r="H169" s="15">
        <v>91.4</v>
      </c>
      <c r="I169" s="15">
        <v>93.3</v>
      </c>
      <c r="J169" s="15">
        <v>104.1</v>
      </c>
      <c r="K169" s="15">
        <v>96.1</v>
      </c>
    </row>
    <row r="170" spans="1:11" x14ac:dyDescent="0.35">
      <c r="A170" s="13">
        <v>3720500440</v>
      </c>
      <c r="B170" t="s">
        <v>485</v>
      </c>
      <c r="C170" t="s">
        <v>491</v>
      </c>
      <c r="D170" t="s">
        <v>851</v>
      </c>
      <c r="E170" s="15">
        <v>99.5</v>
      </c>
      <c r="F170" s="15">
        <v>102.5</v>
      </c>
      <c r="G170" s="15">
        <v>107.2</v>
      </c>
      <c r="H170" s="15">
        <v>88.8</v>
      </c>
      <c r="I170" s="15">
        <v>88.8</v>
      </c>
      <c r="J170" s="15">
        <v>106.4</v>
      </c>
      <c r="K170" s="15">
        <v>97</v>
      </c>
    </row>
    <row r="171" spans="1:11" x14ac:dyDescent="0.35">
      <c r="A171" s="13">
        <v>3739580740</v>
      </c>
      <c r="B171" t="s">
        <v>485</v>
      </c>
      <c r="C171" t="s">
        <v>493</v>
      </c>
      <c r="D171" t="s">
        <v>494</v>
      </c>
      <c r="E171" s="15">
        <v>97.8</v>
      </c>
      <c r="F171" s="15">
        <v>98.4</v>
      </c>
      <c r="G171" s="15">
        <v>95.7</v>
      </c>
      <c r="H171" s="15">
        <v>98.2</v>
      </c>
      <c r="I171" s="15">
        <v>93.1</v>
      </c>
      <c r="J171" s="15">
        <v>111.5</v>
      </c>
      <c r="K171" s="15">
        <v>98.9</v>
      </c>
    </row>
    <row r="172" spans="1:11" x14ac:dyDescent="0.35">
      <c r="A172" s="13">
        <v>3749180825</v>
      </c>
      <c r="B172" t="s">
        <v>485</v>
      </c>
      <c r="C172" t="s">
        <v>495</v>
      </c>
      <c r="D172" t="s">
        <v>496</v>
      </c>
      <c r="E172" s="15">
        <v>85.9</v>
      </c>
      <c r="F172" s="15">
        <v>95.1</v>
      </c>
      <c r="G172" s="15">
        <v>62.5</v>
      </c>
      <c r="H172" s="15">
        <v>95.6</v>
      </c>
      <c r="I172" s="15">
        <v>78.2</v>
      </c>
      <c r="J172" s="15">
        <v>118.4</v>
      </c>
      <c r="K172" s="15">
        <v>96.9</v>
      </c>
    </row>
    <row r="173" spans="1:11" x14ac:dyDescent="0.35">
      <c r="A173" s="13">
        <v>3749180950</v>
      </c>
      <c r="B173" t="s">
        <v>485</v>
      </c>
      <c r="C173" t="s">
        <v>495</v>
      </c>
      <c r="D173" t="s">
        <v>497</v>
      </c>
      <c r="E173" s="15">
        <v>93.4</v>
      </c>
      <c r="F173" s="15">
        <v>97.1</v>
      </c>
      <c r="G173" s="15">
        <v>75.2</v>
      </c>
      <c r="H173" s="15">
        <v>89.3</v>
      </c>
      <c r="I173" s="15">
        <v>91.6</v>
      </c>
      <c r="J173" s="15">
        <v>112.6</v>
      </c>
      <c r="K173" s="15">
        <v>106</v>
      </c>
    </row>
    <row r="174" spans="1:11" x14ac:dyDescent="0.35">
      <c r="A174" s="13">
        <v>3813900200</v>
      </c>
      <c r="B174" t="s">
        <v>498</v>
      </c>
      <c r="C174" t="s">
        <v>499</v>
      </c>
      <c r="D174" t="s">
        <v>500</v>
      </c>
      <c r="E174" s="15">
        <v>95.5</v>
      </c>
      <c r="F174" s="15">
        <v>94.1</v>
      </c>
      <c r="G174" s="15">
        <v>90.3</v>
      </c>
      <c r="H174" s="15">
        <v>91.4</v>
      </c>
      <c r="I174" s="15">
        <v>99.8</v>
      </c>
      <c r="J174" s="15">
        <v>112.6</v>
      </c>
      <c r="K174" s="15">
        <v>97.8</v>
      </c>
    </row>
    <row r="175" spans="1:11" x14ac:dyDescent="0.35">
      <c r="A175" s="13">
        <v>3822020400</v>
      </c>
      <c r="B175" t="s">
        <v>498</v>
      </c>
      <c r="C175" t="s">
        <v>887</v>
      </c>
      <c r="D175" t="s">
        <v>888</v>
      </c>
      <c r="E175" s="15">
        <v>98.1</v>
      </c>
      <c r="F175" s="15">
        <v>97.1</v>
      </c>
      <c r="G175" s="15">
        <v>84.1</v>
      </c>
      <c r="H175" s="15">
        <v>99.2</v>
      </c>
      <c r="I175" s="15">
        <v>98.5</v>
      </c>
      <c r="J175" s="15">
        <v>112.8</v>
      </c>
      <c r="K175" s="15">
        <v>107.9</v>
      </c>
    </row>
    <row r="176" spans="1:11" x14ac:dyDescent="0.35">
      <c r="A176" s="13">
        <v>3824220500</v>
      </c>
      <c r="B176" t="s">
        <v>498</v>
      </c>
      <c r="C176" t="s">
        <v>501</v>
      </c>
      <c r="D176" t="s">
        <v>502</v>
      </c>
      <c r="E176" s="15">
        <v>91.6</v>
      </c>
      <c r="F176" s="15">
        <v>93.5</v>
      </c>
      <c r="G176" s="15">
        <v>81.400000000000006</v>
      </c>
      <c r="H176" s="15">
        <v>109.2</v>
      </c>
      <c r="I176" s="15">
        <v>94.6</v>
      </c>
      <c r="J176" s="15">
        <v>103.8</v>
      </c>
      <c r="K176" s="15">
        <v>92.2</v>
      </c>
    </row>
    <row r="177" spans="1:11" x14ac:dyDescent="0.35">
      <c r="A177" s="13">
        <v>3833500800</v>
      </c>
      <c r="B177" t="s">
        <v>498</v>
      </c>
      <c r="C177" t="s">
        <v>503</v>
      </c>
      <c r="D177" t="s">
        <v>504</v>
      </c>
      <c r="E177" s="15">
        <v>93.1</v>
      </c>
      <c r="F177" s="15">
        <v>92.2</v>
      </c>
      <c r="G177" s="15">
        <v>77.900000000000006</v>
      </c>
      <c r="H177" s="15">
        <v>97</v>
      </c>
      <c r="I177" s="15">
        <v>104.1</v>
      </c>
      <c r="J177" s="15">
        <v>115.4</v>
      </c>
      <c r="K177" s="15">
        <v>98.7</v>
      </c>
    </row>
    <row r="178" spans="1:11" x14ac:dyDescent="0.35">
      <c r="A178" s="13">
        <v>3917140250</v>
      </c>
      <c r="B178" t="s">
        <v>505</v>
      </c>
      <c r="C178" t="s">
        <v>506</v>
      </c>
      <c r="D178" t="s">
        <v>507</v>
      </c>
      <c r="E178" s="15">
        <v>96.9</v>
      </c>
      <c r="F178" s="15">
        <v>102.4</v>
      </c>
      <c r="G178" s="15">
        <v>84.2</v>
      </c>
      <c r="H178" s="15">
        <v>100</v>
      </c>
      <c r="I178" s="15">
        <v>102.4</v>
      </c>
      <c r="J178" s="15">
        <v>102.7</v>
      </c>
      <c r="K178" s="15">
        <v>101.7</v>
      </c>
    </row>
    <row r="179" spans="1:11" x14ac:dyDescent="0.35">
      <c r="A179" s="13">
        <v>3917460300</v>
      </c>
      <c r="B179" t="s">
        <v>505</v>
      </c>
      <c r="C179" t="s">
        <v>508</v>
      </c>
      <c r="D179" t="s">
        <v>509</v>
      </c>
      <c r="E179" s="15">
        <v>91.4</v>
      </c>
      <c r="F179" s="15">
        <v>101.1</v>
      </c>
      <c r="G179" s="15">
        <v>79.2</v>
      </c>
      <c r="H179" s="15">
        <v>102.8</v>
      </c>
      <c r="I179" s="15">
        <v>98</v>
      </c>
      <c r="J179" s="15">
        <v>95.2</v>
      </c>
      <c r="K179" s="15">
        <v>91.8</v>
      </c>
    </row>
    <row r="180" spans="1:11" x14ac:dyDescent="0.35">
      <c r="A180" s="13">
        <v>3918140350</v>
      </c>
      <c r="B180" t="s">
        <v>505</v>
      </c>
      <c r="C180" t="s">
        <v>510</v>
      </c>
      <c r="D180" t="s">
        <v>511</v>
      </c>
      <c r="E180" s="15">
        <v>91.8</v>
      </c>
      <c r="F180" s="15">
        <v>103.5</v>
      </c>
      <c r="G180" s="15">
        <v>84.3</v>
      </c>
      <c r="H180" s="15">
        <v>95.3</v>
      </c>
      <c r="I180" s="15">
        <v>90.3</v>
      </c>
      <c r="J180" s="15">
        <v>85.2</v>
      </c>
      <c r="K180" s="15">
        <v>93.5</v>
      </c>
    </row>
    <row r="181" spans="1:11" x14ac:dyDescent="0.35">
      <c r="A181" s="13">
        <v>3919430400</v>
      </c>
      <c r="B181" t="s">
        <v>505</v>
      </c>
      <c r="C181" t="s">
        <v>512</v>
      </c>
      <c r="D181" t="s">
        <v>513</v>
      </c>
      <c r="E181" s="15">
        <v>95.1</v>
      </c>
      <c r="F181" s="15">
        <v>101.2</v>
      </c>
      <c r="G181" s="15">
        <v>82.4</v>
      </c>
      <c r="H181" s="15">
        <v>101.8</v>
      </c>
      <c r="I181" s="15">
        <v>94.6</v>
      </c>
      <c r="J181" s="15">
        <v>106.6</v>
      </c>
      <c r="K181" s="15">
        <v>100</v>
      </c>
    </row>
    <row r="182" spans="1:11" x14ac:dyDescent="0.35">
      <c r="A182" s="13">
        <v>3922300425</v>
      </c>
      <c r="B182" t="s">
        <v>505</v>
      </c>
      <c r="C182" t="s">
        <v>514</v>
      </c>
      <c r="D182" t="s">
        <v>515</v>
      </c>
      <c r="E182" s="15">
        <v>92.2</v>
      </c>
      <c r="F182" s="15">
        <v>98.5</v>
      </c>
      <c r="G182" s="15">
        <v>70.900000000000006</v>
      </c>
      <c r="H182" s="15">
        <v>94.2</v>
      </c>
      <c r="I182" s="15">
        <v>100.4</v>
      </c>
      <c r="J182" s="15">
        <v>85.8</v>
      </c>
      <c r="K182" s="15">
        <v>104.9</v>
      </c>
    </row>
    <row r="183" spans="1:11" x14ac:dyDescent="0.35">
      <c r="A183" s="13">
        <v>3930620500</v>
      </c>
      <c r="B183" t="s">
        <v>505</v>
      </c>
      <c r="C183" t="s">
        <v>516</v>
      </c>
      <c r="D183" t="s">
        <v>517</v>
      </c>
      <c r="E183" s="15">
        <v>100.6</v>
      </c>
      <c r="F183" s="15">
        <v>101.6</v>
      </c>
      <c r="G183" s="15">
        <v>86.3</v>
      </c>
      <c r="H183" s="15">
        <v>101</v>
      </c>
      <c r="I183" s="15">
        <v>116.8</v>
      </c>
      <c r="J183" s="15">
        <v>111.8</v>
      </c>
      <c r="K183" s="15">
        <v>105.2</v>
      </c>
    </row>
    <row r="184" spans="1:11" x14ac:dyDescent="0.35">
      <c r="A184" s="13">
        <v>4021420200</v>
      </c>
      <c r="B184" t="s">
        <v>518</v>
      </c>
      <c r="C184" t="s">
        <v>519</v>
      </c>
      <c r="D184" t="s">
        <v>520</v>
      </c>
      <c r="E184" s="15">
        <v>89.9</v>
      </c>
      <c r="F184" s="15">
        <v>94.7</v>
      </c>
      <c r="G184" s="15">
        <v>71.5</v>
      </c>
      <c r="H184" s="15">
        <v>102.4</v>
      </c>
      <c r="I184" s="15">
        <v>97.4</v>
      </c>
      <c r="J184" s="15">
        <v>100.3</v>
      </c>
      <c r="K184" s="15">
        <v>96.1</v>
      </c>
    </row>
    <row r="185" spans="1:11" x14ac:dyDescent="0.35">
      <c r="A185" s="13">
        <v>4030020400</v>
      </c>
      <c r="B185" t="s">
        <v>518</v>
      </c>
      <c r="C185" t="s">
        <v>521</v>
      </c>
      <c r="D185" t="s">
        <v>522</v>
      </c>
      <c r="E185" s="15">
        <v>83.6</v>
      </c>
      <c r="F185" s="15">
        <v>94.6</v>
      </c>
      <c r="G185" s="15">
        <v>59.4</v>
      </c>
      <c r="H185" s="15">
        <v>97.9</v>
      </c>
      <c r="I185" s="15">
        <v>93.5</v>
      </c>
      <c r="J185" s="15">
        <v>97.2</v>
      </c>
      <c r="K185" s="15">
        <v>90.3</v>
      </c>
    </row>
    <row r="186" spans="1:11" x14ac:dyDescent="0.35">
      <c r="A186" s="13">
        <v>4034780550</v>
      </c>
      <c r="B186" t="s">
        <v>518</v>
      </c>
      <c r="C186" t="s">
        <v>523</v>
      </c>
      <c r="D186" t="s">
        <v>524</v>
      </c>
      <c r="E186" s="15">
        <v>82.4</v>
      </c>
      <c r="F186" s="15">
        <v>95</v>
      </c>
      <c r="G186" s="15">
        <v>59.8</v>
      </c>
      <c r="H186" s="15">
        <v>100.2</v>
      </c>
      <c r="I186" s="15">
        <v>86.6</v>
      </c>
      <c r="J186" s="15">
        <v>87.6</v>
      </c>
      <c r="K186" s="15">
        <v>89.1</v>
      </c>
    </row>
    <row r="187" spans="1:11" x14ac:dyDescent="0.35">
      <c r="A187" s="13">
        <v>4036420150</v>
      </c>
      <c r="B187" t="s">
        <v>518</v>
      </c>
      <c r="C187" t="s">
        <v>525</v>
      </c>
      <c r="D187" t="s">
        <v>526</v>
      </c>
      <c r="E187" s="15">
        <v>90.6</v>
      </c>
      <c r="F187" s="15">
        <v>93.9</v>
      </c>
      <c r="G187" s="15">
        <v>80</v>
      </c>
      <c r="H187" s="15">
        <v>96.8</v>
      </c>
      <c r="I187" s="15">
        <v>93.7</v>
      </c>
      <c r="J187" s="15">
        <v>89.7</v>
      </c>
      <c r="K187" s="15">
        <v>95.5</v>
      </c>
    </row>
    <row r="188" spans="1:11" x14ac:dyDescent="0.35">
      <c r="A188" s="13">
        <v>4036420700</v>
      </c>
      <c r="B188" t="s">
        <v>518</v>
      </c>
      <c r="C188" t="s">
        <v>525</v>
      </c>
      <c r="D188" t="s">
        <v>527</v>
      </c>
      <c r="E188" s="15">
        <v>85.1</v>
      </c>
      <c r="F188" s="15">
        <v>93.2</v>
      </c>
      <c r="G188" s="15">
        <v>67</v>
      </c>
      <c r="H188" s="15">
        <v>96.6</v>
      </c>
      <c r="I188" s="15">
        <v>98</v>
      </c>
      <c r="J188" s="15">
        <v>104.6</v>
      </c>
      <c r="K188" s="15">
        <v>86.9</v>
      </c>
    </row>
    <row r="189" spans="1:11" x14ac:dyDescent="0.35">
      <c r="A189" s="13">
        <v>4038620712</v>
      </c>
      <c r="B189" t="s">
        <v>518</v>
      </c>
      <c r="C189" t="s">
        <v>528</v>
      </c>
      <c r="D189" t="s">
        <v>529</v>
      </c>
      <c r="E189" s="15">
        <v>82.3</v>
      </c>
      <c r="F189" s="15">
        <v>94.1</v>
      </c>
      <c r="G189" s="15">
        <v>61.7</v>
      </c>
      <c r="H189" s="15">
        <v>100.1</v>
      </c>
      <c r="I189" s="15">
        <v>96.3</v>
      </c>
      <c r="J189" s="15">
        <v>83.9</v>
      </c>
      <c r="K189" s="15">
        <v>84.9</v>
      </c>
    </row>
    <row r="190" spans="1:11" x14ac:dyDescent="0.35">
      <c r="A190" s="13">
        <v>4046140800</v>
      </c>
      <c r="B190" t="s">
        <v>518</v>
      </c>
      <c r="C190" t="s">
        <v>530</v>
      </c>
      <c r="D190" t="s">
        <v>531</v>
      </c>
      <c r="E190" s="15">
        <v>87.4</v>
      </c>
      <c r="F190" s="15">
        <v>95.2</v>
      </c>
      <c r="G190" s="15">
        <v>73.7</v>
      </c>
      <c r="H190" s="15">
        <v>96.4</v>
      </c>
      <c r="I190" s="15">
        <v>86.6</v>
      </c>
      <c r="J190" s="15">
        <v>90.5</v>
      </c>
      <c r="K190" s="15">
        <v>92.8</v>
      </c>
    </row>
    <row r="191" spans="1:11" x14ac:dyDescent="0.35">
      <c r="A191" s="13">
        <v>4046140865</v>
      </c>
      <c r="B191" t="s">
        <v>518</v>
      </c>
      <c r="C191" t="s">
        <v>530</v>
      </c>
      <c r="D191" t="s">
        <v>532</v>
      </c>
      <c r="E191" s="15">
        <v>88.2</v>
      </c>
      <c r="F191" s="15">
        <v>94.4</v>
      </c>
      <c r="G191" s="15">
        <v>74.5</v>
      </c>
      <c r="H191" s="15">
        <v>95.1</v>
      </c>
      <c r="I191" s="15">
        <v>89</v>
      </c>
      <c r="J191" s="15">
        <v>87.3</v>
      </c>
      <c r="K191" s="15">
        <v>94.9</v>
      </c>
    </row>
    <row r="192" spans="1:11" x14ac:dyDescent="0.35">
      <c r="A192" s="13">
        <v>4121660400</v>
      </c>
      <c r="B192" t="s">
        <v>533</v>
      </c>
      <c r="C192" t="s">
        <v>826</v>
      </c>
      <c r="D192" t="s">
        <v>827</v>
      </c>
      <c r="E192" s="15">
        <v>109.2</v>
      </c>
      <c r="F192" s="15">
        <v>107</v>
      </c>
      <c r="G192" s="15">
        <v>123.6</v>
      </c>
      <c r="H192" s="15">
        <v>95.6</v>
      </c>
      <c r="I192" s="15">
        <v>106.8</v>
      </c>
      <c r="J192" s="15">
        <v>100.9</v>
      </c>
      <c r="K192" s="15">
        <v>103.5</v>
      </c>
    </row>
    <row r="193" spans="1:11" x14ac:dyDescent="0.35">
      <c r="A193" s="13">
        <v>4138900600</v>
      </c>
      <c r="B193" t="s">
        <v>533</v>
      </c>
      <c r="C193" t="s">
        <v>534</v>
      </c>
      <c r="D193" t="s">
        <v>535</v>
      </c>
      <c r="E193" s="15">
        <v>120.2</v>
      </c>
      <c r="F193" s="15">
        <v>110.5</v>
      </c>
      <c r="G193" s="15">
        <v>148.9</v>
      </c>
      <c r="H193" s="15">
        <v>96.2</v>
      </c>
      <c r="I193" s="15">
        <v>126.3</v>
      </c>
      <c r="J193" s="15">
        <v>109.6</v>
      </c>
      <c r="K193" s="15">
        <v>106.2</v>
      </c>
    </row>
    <row r="194" spans="1:11" x14ac:dyDescent="0.35">
      <c r="A194" s="13">
        <v>4210900075</v>
      </c>
      <c r="B194" t="s">
        <v>536</v>
      </c>
      <c r="C194" t="s">
        <v>537</v>
      </c>
      <c r="D194" t="s">
        <v>538</v>
      </c>
      <c r="E194" s="15">
        <v>104.5</v>
      </c>
      <c r="F194" s="15">
        <v>98</v>
      </c>
      <c r="G194" s="15">
        <v>105.8</v>
      </c>
      <c r="H194" s="15">
        <v>106</v>
      </c>
      <c r="I194" s="15">
        <v>103.3</v>
      </c>
      <c r="J194" s="15">
        <v>95.8</v>
      </c>
      <c r="K194" s="15">
        <v>107.5</v>
      </c>
    </row>
    <row r="195" spans="1:11" x14ac:dyDescent="0.35">
      <c r="A195" s="13">
        <v>4221500200</v>
      </c>
      <c r="B195" t="s">
        <v>536</v>
      </c>
      <c r="C195" t="s">
        <v>828</v>
      </c>
      <c r="D195" t="s">
        <v>829</v>
      </c>
      <c r="E195" s="15">
        <v>87.8</v>
      </c>
      <c r="F195" s="15">
        <v>97</v>
      </c>
      <c r="G195" s="15">
        <v>55.3</v>
      </c>
      <c r="H195" s="15">
        <v>108.8</v>
      </c>
      <c r="I195" s="15">
        <v>114</v>
      </c>
      <c r="J195" s="15">
        <v>88.6</v>
      </c>
      <c r="K195" s="15">
        <v>97</v>
      </c>
    </row>
    <row r="196" spans="1:11" x14ac:dyDescent="0.35">
      <c r="A196" s="13">
        <v>4237964700</v>
      </c>
      <c r="B196" t="s">
        <v>536</v>
      </c>
      <c r="C196" t="s">
        <v>539</v>
      </c>
      <c r="D196" t="s">
        <v>540</v>
      </c>
      <c r="E196" s="15">
        <v>101.5</v>
      </c>
      <c r="F196" s="15">
        <v>102</v>
      </c>
      <c r="G196" s="15">
        <v>96.3</v>
      </c>
      <c r="H196" s="15">
        <v>110.4</v>
      </c>
      <c r="I196" s="15">
        <v>106.7</v>
      </c>
      <c r="J196" s="15">
        <v>93.5</v>
      </c>
      <c r="K196" s="15">
        <v>102.8</v>
      </c>
    </row>
    <row r="197" spans="1:11" x14ac:dyDescent="0.35">
      <c r="A197" s="13">
        <v>4238300750</v>
      </c>
      <c r="B197" t="s">
        <v>536</v>
      </c>
      <c r="C197" t="s">
        <v>541</v>
      </c>
      <c r="D197" t="s">
        <v>542</v>
      </c>
      <c r="E197" s="15">
        <v>98</v>
      </c>
      <c r="F197" s="15">
        <v>99.7</v>
      </c>
      <c r="G197" s="15">
        <v>92.2</v>
      </c>
      <c r="H197" s="15">
        <v>125.4</v>
      </c>
      <c r="I197" s="15">
        <v>107.4</v>
      </c>
      <c r="J197" s="15">
        <v>91.4</v>
      </c>
      <c r="K197" s="15">
        <v>92.9</v>
      </c>
    </row>
    <row r="198" spans="1:11" x14ac:dyDescent="0.35">
      <c r="A198" s="13">
        <v>4239740825</v>
      </c>
      <c r="B198" t="s">
        <v>536</v>
      </c>
      <c r="C198" t="s">
        <v>543</v>
      </c>
      <c r="D198" t="s">
        <v>544</v>
      </c>
      <c r="E198" s="15">
        <v>100.6</v>
      </c>
      <c r="F198" s="15">
        <v>98.9</v>
      </c>
      <c r="G198" s="15">
        <v>92.2</v>
      </c>
      <c r="H198" s="15">
        <v>93.1</v>
      </c>
      <c r="I198" s="15">
        <v>108.4</v>
      </c>
      <c r="J198" s="15">
        <v>110.1</v>
      </c>
      <c r="K198" s="15">
        <v>106.6</v>
      </c>
    </row>
    <row r="199" spans="1:11" x14ac:dyDescent="0.35">
      <c r="A199" s="13">
        <v>4242540815</v>
      </c>
      <c r="B199" t="s">
        <v>536</v>
      </c>
      <c r="C199" t="s">
        <v>832</v>
      </c>
      <c r="D199" t="s">
        <v>545</v>
      </c>
      <c r="E199" s="15">
        <v>91.9</v>
      </c>
      <c r="F199" s="15">
        <v>98.8</v>
      </c>
      <c r="G199" s="15">
        <v>73.5</v>
      </c>
      <c r="H199" s="15">
        <v>104.9</v>
      </c>
      <c r="I199" s="15">
        <v>101.5</v>
      </c>
      <c r="J199" s="15">
        <v>86.4</v>
      </c>
      <c r="K199" s="15">
        <v>98.5</v>
      </c>
    </row>
    <row r="200" spans="1:11" x14ac:dyDescent="0.35">
      <c r="A200" s="13">
        <v>4242540900</v>
      </c>
      <c r="B200" t="s">
        <v>536</v>
      </c>
      <c r="C200" t="s">
        <v>832</v>
      </c>
      <c r="D200" t="s">
        <v>546</v>
      </c>
      <c r="E200" s="15">
        <v>92</v>
      </c>
      <c r="F200" s="15">
        <v>102.4</v>
      </c>
      <c r="G200" s="15">
        <v>71</v>
      </c>
      <c r="H200" s="15">
        <v>105</v>
      </c>
      <c r="I200" s="15">
        <v>108.4</v>
      </c>
      <c r="J200" s="15">
        <v>90.6</v>
      </c>
      <c r="K200" s="15">
        <v>96.4</v>
      </c>
    </row>
    <row r="201" spans="1:11" x14ac:dyDescent="0.35">
      <c r="A201" s="13">
        <v>4288888500</v>
      </c>
      <c r="B201" t="s">
        <v>536</v>
      </c>
      <c r="C201" t="s">
        <v>889</v>
      </c>
      <c r="D201" t="s">
        <v>890</v>
      </c>
      <c r="E201" s="15">
        <v>88.4</v>
      </c>
      <c r="F201" s="15">
        <v>98.8</v>
      </c>
      <c r="G201" s="15">
        <v>68.8</v>
      </c>
      <c r="H201" s="15">
        <v>104.7</v>
      </c>
      <c r="I201" s="15">
        <v>95</v>
      </c>
      <c r="J201" s="15">
        <v>98.3</v>
      </c>
      <c r="K201" s="15">
        <v>92.4</v>
      </c>
    </row>
    <row r="202" spans="1:11" x14ac:dyDescent="0.35">
      <c r="A202" s="13">
        <v>4339300250</v>
      </c>
      <c r="B202" t="s">
        <v>547</v>
      </c>
      <c r="C202" t="s">
        <v>548</v>
      </c>
      <c r="D202" t="s">
        <v>549</v>
      </c>
      <c r="E202" s="15">
        <v>110.7</v>
      </c>
      <c r="F202" s="15">
        <v>101.7</v>
      </c>
      <c r="G202" s="15">
        <v>116.8</v>
      </c>
      <c r="H202" s="15">
        <v>112.4</v>
      </c>
      <c r="I202" s="15">
        <v>92.5</v>
      </c>
      <c r="J202" s="15">
        <v>107.7</v>
      </c>
      <c r="K202" s="15">
        <v>115.3</v>
      </c>
    </row>
    <row r="203" spans="1:11" x14ac:dyDescent="0.35">
      <c r="A203" s="13">
        <v>4516700200</v>
      </c>
      <c r="B203" t="s">
        <v>550</v>
      </c>
      <c r="C203" t="s">
        <v>551</v>
      </c>
      <c r="D203" t="s">
        <v>552</v>
      </c>
      <c r="E203" s="15">
        <v>98.2</v>
      </c>
      <c r="F203" s="15">
        <v>101.7</v>
      </c>
      <c r="G203" s="15">
        <v>95.8</v>
      </c>
      <c r="H203" s="15">
        <v>121.1</v>
      </c>
      <c r="I203" s="15">
        <v>87.9</v>
      </c>
      <c r="J203" s="15">
        <v>88.7</v>
      </c>
      <c r="K203" s="15">
        <v>97.2</v>
      </c>
    </row>
    <row r="204" spans="1:11" x14ac:dyDescent="0.35">
      <c r="A204" s="13">
        <v>4517900300</v>
      </c>
      <c r="B204" t="s">
        <v>550</v>
      </c>
      <c r="C204" t="s">
        <v>553</v>
      </c>
      <c r="D204" t="s">
        <v>554</v>
      </c>
      <c r="E204" s="15">
        <v>91.8</v>
      </c>
      <c r="F204" s="15">
        <v>99</v>
      </c>
      <c r="G204" s="15">
        <v>73.400000000000006</v>
      </c>
      <c r="H204" s="15">
        <v>131</v>
      </c>
      <c r="I204" s="15">
        <v>81.5</v>
      </c>
      <c r="J204" s="15">
        <v>85.9</v>
      </c>
      <c r="K204" s="15">
        <v>97.9</v>
      </c>
    </row>
    <row r="205" spans="1:11" x14ac:dyDescent="0.35">
      <c r="A205" s="13">
        <v>4524860400</v>
      </c>
      <c r="B205" t="s">
        <v>550</v>
      </c>
      <c r="C205" t="s">
        <v>555</v>
      </c>
      <c r="D205" t="s">
        <v>556</v>
      </c>
      <c r="E205" s="15">
        <v>90.8</v>
      </c>
      <c r="F205" s="15">
        <v>98.3</v>
      </c>
      <c r="G205" s="15">
        <v>71.7</v>
      </c>
      <c r="H205" s="15">
        <v>92.2</v>
      </c>
      <c r="I205" s="15">
        <v>90.3</v>
      </c>
      <c r="J205" s="15">
        <v>99.6</v>
      </c>
      <c r="K205" s="15">
        <v>102</v>
      </c>
    </row>
    <row r="206" spans="1:11" x14ac:dyDescent="0.35">
      <c r="A206" s="13">
        <v>4525940500</v>
      </c>
      <c r="B206" t="s">
        <v>550</v>
      </c>
      <c r="C206" t="s">
        <v>854</v>
      </c>
      <c r="D206" t="s">
        <v>855</v>
      </c>
      <c r="E206" s="15">
        <v>103.5</v>
      </c>
      <c r="F206" s="15">
        <v>98.7</v>
      </c>
      <c r="G206" s="15">
        <v>110.6</v>
      </c>
      <c r="H206" s="15">
        <v>95.4</v>
      </c>
      <c r="I206" s="15">
        <v>97.1</v>
      </c>
      <c r="J206" s="15">
        <v>101.5</v>
      </c>
      <c r="K206" s="15">
        <v>104.1</v>
      </c>
    </row>
    <row r="207" spans="1:11" x14ac:dyDescent="0.35">
      <c r="A207" s="13">
        <v>4543900800</v>
      </c>
      <c r="B207" t="s">
        <v>550</v>
      </c>
      <c r="C207" t="s">
        <v>557</v>
      </c>
      <c r="D207" t="s">
        <v>558</v>
      </c>
      <c r="E207" s="15">
        <v>92</v>
      </c>
      <c r="F207" s="15">
        <v>98.1</v>
      </c>
      <c r="G207" s="15">
        <v>80.8</v>
      </c>
      <c r="H207" s="15">
        <v>92.8</v>
      </c>
      <c r="I207" s="15">
        <v>97.3</v>
      </c>
      <c r="J207" s="15">
        <v>96.6</v>
      </c>
      <c r="K207" s="15">
        <v>96.3</v>
      </c>
    </row>
    <row r="208" spans="1:11" x14ac:dyDescent="0.35">
      <c r="A208" s="13">
        <v>4638180700</v>
      </c>
      <c r="B208" t="s">
        <v>559</v>
      </c>
      <c r="C208" t="s">
        <v>560</v>
      </c>
      <c r="D208" t="s">
        <v>561</v>
      </c>
      <c r="E208" s="15">
        <v>93.8</v>
      </c>
      <c r="F208" s="15">
        <v>94.5</v>
      </c>
      <c r="G208" s="15">
        <v>94.9</v>
      </c>
      <c r="H208" s="15">
        <v>89.5</v>
      </c>
      <c r="I208" s="15">
        <v>98.1</v>
      </c>
      <c r="J208" s="15">
        <v>91.6</v>
      </c>
      <c r="K208" s="15">
        <v>92.7</v>
      </c>
    </row>
    <row r="209" spans="1:11" x14ac:dyDescent="0.35">
      <c r="A209" s="13">
        <v>4639660800</v>
      </c>
      <c r="B209" t="s">
        <v>559</v>
      </c>
      <c r="C209" t="s">
        <v>833</v>
      </c>
      <c r="D209" t="s">
        <v>834</v>
      </c>
      <c r="E209" s="15">
        <v>93</v>
      </c>
      <c r="F209" s="15">
        <v>99.6</v>
      </c>
      <c r="G209" s="15">
        <v>80.400000000000006</v>
      </c>
      <c r="H209" s="15">
        <v>89.2</v>
      </c>
      <c r="I209" s="15">
        <v>103.1</v>
      </c>
      <c r="J209" s="15">
        <v>99</v>
      </c>
      <c r="K209" s="15">
        <v>97.5</v>
      </c>
    </row>
    <row r="210" spans="1:11" x14ac:dyDescent="0.35">
      <c r="A210" s="13">
        <v>4643620800</v>
      </c>
      <c r="B210" t="s">
        <v>559</v>
      </c>
      <c r="C210" t="s">
        <v>562</v>
      </c>
      <c r="D210" t="s">
        <v>563</v>
      </c>
      <c r="E210" s="15">
        <v>90.3</v>
      </c>
      <c r="F210" s="15">
        <v>96.8</v>
      </c>
      <c r="G210" s="15">
        <v>85.9</v>
      </c>
      <c r="H210" s="15">
        <v>83.8</v>
      </c>
      <c r="I210" s="15">
        <v>91.1</v>
      </c>
      <c r="J210" s="15">
        <v>103.1</v>
      </c>
      <c r="K210" s="15">
        <v>90.9</v>
      </c>
    </row>
    <row r="211" spans="1:11" x14ac:dyDescent="0.35">
      <c r="A211" s="13">
        <v>4716860300</v>
      </c>
      <c r="B211" t="s">
        <v>564</v>
      </c>
      <c r="C211" t="s">
        <v>565</v>
      </c>
      <c r="D211" t="s">
        <v>566</v>
      </c>
      <c r="E211" s="15">
        <v>90.7</v>
      </c>
      <c r="F211" s="15">
        <v>97.1</v>
      </c>
      <c r="G211" s="15">
        <v>87.9</v>
      </c>
      <c r="H211" s="15">
        <v>92.5</v>
      </c>
      <c r="I211" s="15">
        <v>88.1</v>
      </c>
      <c r="J211" s="15">
        <v>92</v>
      </c>
      <c r="K211" s="15">
        <v>90.3</v>
      </c>
    </row>
    <row r="212" spans="1:11" x14ac:dyDescent="0.35">
      <c r="A212" s="13">
        <v>4718260330</v>
      </c>
      <c r="B212" t="s">
        <v>564</v>
      </c>
      <c r="C212" t="s">
        <v>567</v>
      </c>
      <c r="D212" t="s">
        <v>568</v>
      </c>
      <c r="E212" s="15">
        <v>88.8</v>
      </c>
      <c r="F212" s="15">
        <v>96.2</v>
      </c>
      <c r="G212" s="15">
        <v>75.2</v>
      </c>
      <c r="H212" s="15">
        <v>87.8</v>
      </c>
      <c r="I212" s="15">
        <v>89.8</v>
      </c>
      <c r="J212" s="15">
        <v>83.8</v>
      </c>
      <c r="K212" s="15">
        <v>97.7</v>
      </c>
    </row>
    <row r="213" spans="1:11" x14ac:dyDescent="0.35">
      <c r="A213" s="13">
        <v>4727180400</v>
      </c>
      <c r="B213" t="s">
        <v>564</v>
      </c>
      <c r="C213" t="s">
        <v>569</v>
      </c>
      <c r="D213" t="s">
        <v>570</v>
      </c>
      <c r="E213" s="15">
        <v>86.1</v>
      </c>
      <c r="F213" s="15">
        <v>96.5</v>
      </c>
      <c r="G213" s="15">
        <v>70.599999999999994</v>
      </c>
      <c r="H213" s="15">
        <v>85.6</v>
      </c>
      <c r="I213" s="15">
        <v>89.1</v>
      </c>
      <c r="J213" s="15">
        <v>86.5</v>
      </c>
      <c r="K213" s="15">
        <v>93.7</v>
      </c>
    </row>
    <row r="214" spans="1:11" x14ac:dyDescent="0.35">
      <c r="A214" s="13">
        <v>4728940500</v>
      </c>
      <c r="B214" t="s">
        <v>564</v>
      </c>
      <c r="C214" t="s">
        <v>571</v>
      </c>
      <c r="D214" t="s">
        <v>572</v>
      </c>
      <c r="E214" s="15">
        <v>86.7</v>
      </c>
      <c r="F214" s="15">
        <v>99.1</v>
      </c>
      <c r="G214" s="15">
        <v>74.5</v>
      </c>
      <c r="H214" s="15">
        <v>93.5</v>
      </c>
      <c r="I214" s="15">
        <v>89.3</v>
      </c>
      <c r="J214" s="15">
        <v>87.8</v>
      </c>
      <c r="K214" s="15">
        <v>88.7</v>
      </c>
    </row>
    <row r="215" spans="1:11" x14ac:dyDescent="0.35">
      <c r="A215" s="13">
        <v>4732820600</v>
      </c>
      <c r="B215" t="s">
        <v>564</v>
      </c>
      <c r="C215" t="s">
        <v>573</v>
      </c>
      <c r="D215" t="s">
        <v>574</v>
      </c>
      <c r="E215" s="15">
        <v>89.8</v>
      </c>
      <c r="F215" s="15">
        <v>100.2</v>
      </c>
      <c r="G215" s="15">
        <v>80.8</v>
      </c>
      <c r="H215" s="15">
        <v>89.7</v>
      </c>
      <c r="I215" s="15">
        <v>88.2</v>
      </c>
      <c r="J215" s="15">
        <v>86.5</v>
      </c>
      <c r="K215" s="15">
        <v>93.9</v>
      </c>
    </row>
    <row r="216" spans="1:11" x14ac:dyDescent="0.35">
      <c r="A216" s="13">
        <v>4734100640</v>
      </c>
      <c r="B216" t="s">
        <v>564</v>
      </c>
      <c r="C216" t="s">
        <v>575</v>
      </c>
      <c r="D216" t="s">
        <v>576</v>
      </c>
      <c r="E216" s="15">
        <v>85.3</v>
      </c>
      <c r="F216" s="15">
        <v>95.2</v>
      </c>
      <c r="G216" s="15">
        <v>67.400000000000006</v>
      </c>
      <c r="H216" s="15">
        <v>98.8</v>
      </c>
      <c r="I216" s="15">
        <v>82</v>
      </c>
      <c r="J216" s="15">
        <v>88.3</v>
      </c>
      <c r="K216" s="15">
        <v>93.2</v>
      </c>
    </row>
    <row r="217" spans="1:11" x14ac:dyDescent="0.35">
      <c r="A217" s="13">
        <v>4734980325</v>
      </c>
      <c r="B217" t="s">
        <v>564</v>
      </c>
      <c r="C217" t="s">
        <v>577</v>
      </c>
      <c r="D217" t="s">
        <v>835</v>
      </c>
      <c r="E217" s="15">
        <v>95.9</v>
      </c>
      <c r="F217" s="15">
        <v>97</v>
      </c>
      <c r="G217" s="15">
        <v>96.3</v>
      </c>
      <c r="H217" s="15">
        <v>90.5</v>
      </c>
      <c r="I217" s="15">
        <v>91.3</v>
      </c>
      <c r="J217" s="15">
        <v>89.3</v>
      </c>
      <c r="K217" s="15">
        <v>98.9</v>
      </c>
    </row>
    <row r="218" spans="1:11" x14ac:dyDescent="0.35">
      <c r="A218" s="13">
        <v>4734980700</v>
      </c>
      <c r="B218" t="s">
        <v>564</v>
      </c>
      <c r="C218" t="s">
        <v>577</v>
      </c>
      <c r="D218" t="s">
        <v>578</v>
      </c>
      <c r="E218" s="15">
        <v>98.8</v>
      </c>
      <c r="F218" s="15">
        <v>100.1</v>
      </c>
      <c r="G218" s="15">
        <v>106.5</v>
      </c>
      <c r="H218" s="15">
        <v>102.1</v>
      </c>
      <c r="I218" s="15">
        <v>91.8</v>
      </c>
      <c r="J218" s="15">
        <v>90.8</v>
      </c>
      <c r="K218" s="15">
        <v>94.4</v>
      </c>
    </row>
    <row r="219" spans="1:11" x14ac:dyDescent="0.35">
      <c r="A219" s="13">
        <v>4810180020</v>
      </c>
      <c r="B219" t="s">
        <v>579</v>
      </c>
      <c r="C219" t="s">
        <v>580</v>
      </c>
      <c r="D219" t="s">
        <v>581</v>
      </c>
      <c r="E219" s="15">
        <v>91.4</v>
      </c>
      <c r="F219" s="15">
        <v>94.5</v>
      </c>
      <c r="G219" s="15">
        <v>82.7</v>
      </c>
      <c r="H219" s="15">
        <v>103.3</v>
      </c>
      <c r="I219" s="15">
        <v>94.1</v>
      </c>
      <c r="J219" s="15">
        <v>93.2</v>
      </c>
      <c r="K219" s="15">
        <v>93</v>
      </c>
    </row>
    <row r="220" spans="1:11" x14ac:dyDescent="0.35">
      <c r="A220" s="13">
        <v>4811100040</v>
      </c>
      <c r="B220" t="s">
        <v>579</v>
      </c>
      <c r="C220" t="s">
        <v>582</v>
      </c>
      <c r="D220" t="s">
        <v>583</v>
      </c>
      <c r="E220" s="15">
        <v>85.3</v>
      </c>
      <c r="F220" s="15">
        <v>94.3</v>
      </c>
      <c r="G220" s="15">
        <v>66.2</v>
      </c>
      <c r="H220" s="15">
        <v>96.9</v>
      </c>
      <c r="I220" s="15">
        <v>91.6</v>
      </c>
      <c r="J220" s="15">
        <v>84.1</v>
      </c>
      <c r="K220" s="15">
        <v>92.4</v>
      </c>
    </row>
    <row r="221" spans="1:11" x14ac:dyDescent="0.35">
      <c r="A221" s="13">
        <v>4812420080</v>
      </c>
      <c r="B221" t="s">
        <v>579</v>
      </c>
      <c r="C221" t="s">
        <v>836</v>
      </c>
      <c r="D221" t="s">
        <v>584</v>
      </c>
      <c r="E221" s="15">
        <v>98.9</v>
      </c>
      <c r="F221" s="15">
        <v>97.6</v>
      </c>
      <c r="G221" s="15">
        <v>108.3</v>
      </c>
      <c r="H221" s="15">
        <v>94.9</v>
      </c>
      <c r="I221" s="15">
        <v>88.7</v>
      </c>
      <c r="J221" s="15">
        <v>98.2</v>
      </c>
      <c r="K221" s="15">
        <v>95.9</v>
      </c>
    </row>
    <row r="222" spans="1:11" x14ac:dyDescent="0.35">
      <c r="A222" s="13">
        <v>4812420280</v>
      </c>
      <c r="B222" t="s">
        <v>579</v>
      </c>
      <c r="C222" t="s">
        <v>836</v>
      </c>
      <c r="D222" t="s">
        <v>585</v>
      </c>
      <c r="E222" s="15">
        <v>92.4</v>
      </c>
      <c r="F222" s="15">
        <v>91.3</v>
      </c>
      <c r="G222" s="15">
        <v>89.6</v>
      </c>
      <c r="H222" s="15">
        <v>110</v>
      </c>
      <c r="I222" s="15">
        <v>86.4</v>
      </c>
      <c r="J222" s="15">
        <v>86.3</v>
      </c>
      <c r="K222" s="15">
        <v>93.5</v>
      </c>
    </row>
    <row r="223" spans="1:11" x14ac:dyDescent="0.35">
      <c r="A223" s="13">
        <v>4813140120</v>
      </c>
      <c r="B223" t="s">
        <v>579</v>
      </c>
      <c r="C223" t="s">
        <v>586</v>
      </c>
      <c r="D223" t="s">
        <v>587</v>
      </c>
      <c r="E223" s="15">
        <v>94.4</v>
      </c>
      <c r="F223" s="15">
        <v>97</v>
      </c>
      <c r="G223" s="15">
        <v>80.599999999999994</v>
      </c>
      <c r="H223" s="15">
        <v>108</v>
      </c>
      <c r="I223" s="15">
        <v>92.6</v>
      </c>
      <c r="J223" s="15">
        <v>96.1</v>
      </c>
      <c r="K223" s="15">
        <v>101.6</v>
      </c>
    </row>
    <row r="224" spans="1:11" x14ac:dyDescent="0.35">
      <c r="A224" s="13">
        <v>4815180435</v>
      </c>
      <c r="B224" t="s">
        <v>579</v>
      </c>
      <c r="C224" t="s">
        <v>588</v>
      </c>
      <c r="D224" t="s">
        <v>589</v>
      </c>
      <c r="E224" s="15">
        <v>78.5</v>
      </c>
      <c r="F224" s="15">
        <v>91.8</v>
      </c>
      <c r="G224" s="15">
        <v>63.8</v>
      </c>
      <c r="H224" s="15">
        <v>104.4</v>
      </c>
      <c r="I224" s="15">
        <v>83</v>
      </c>
      <c r="J224" s="15">
        <v>81.599999999999994</v>
      </c>
      <c r="K224" s="15">
        <v>76.400000000000006</v>
      </c>
    </row>
    <row r="225" spans="1:11" x14ac:dyDescent="0.35">
      <c r="A225" s="13">
        <v>4818580200</v>
      </c>
      <c r="B225" t="s">
        <v>579</v>
      </c>
      <c r="C225" t="s">
        <v>590</v>
      </c>
      <c r="D225" t="s">
        <v>591</v>
      </c>
      <c r="E225" s="15">
        <v>90.4</v>
      </c>
      <c r="F225" s="15">
        <v>96.7</v>
      </c>
      <c r="G225" s="15">
        <v>77.599999999999994</v>
      </c>
      <c r="H225" s="15">
        <v>116.3</v>
      </c>
      <c r="I225" s="15">
        <v>93</v>
      </c>
      <c r="J225" s="15">
        <v>85.1</v>
      </c>
      <c r="K225" s="15">
        <v>91.6</v>
      </c>
    </row>
    <row r="226" spans="1:11" x14ac:dyDescent="0.35">
      <c r="A226" s="13">
        <v>4819124240</v>
      </c>
      <c r="B226" t="s">
        <v>579</v>
      </c>
      <c r="C226" t="s">
        <v>837</v>
      </c>
      <c r="D226" t="s">
        <v>592</v>
      </c>
      <c r="E226" s="15">
        <v>102.1</v>
      </c>
      <c r="F226" s="15">
        <v>100.1</v>
      </c>
      <c r="G226" s="15">
        <v>97.3</v>
      </c>
      <c r="H226" s="15">
        <v>111.4</v>
      </c>
      <c r="I226" s="15">
        <v>88.6</v>
      </c>
      <c r="J226" s="15">
        <v>108.3</v>
      </c>
      <c r="K226" s="15">
        <v>108</v>
      </c>
    </row>
    <row r="227" spans="1:11" x14ac:dyDescent="0.35">
      <c r="A227" s="13">
        <v>4819124770</v>
      </c>
      <c r="B227" t="s">
        <v>579</v>
      </c>
      <c r="C227" t="s">
        <v>837</v>
      </c>
      <c r="D227" t="s">
        <v>593</v>
      </c>
      <c r="E227" s="15">
        <v>116.4</v>
      </c>
      <c r="F227" s="15">
        <v>97</v>
      </c>
      <c r="G227" s="15">
        <v>131.69999999999999</v>
      </c>
      <c r="H227" s="15">
        <v>115.1</v>
      </c>
      <c r="I227" s="15">
        <v>93.6</v>
      </c>
      <c r="J227" s="15">
        <v>109.8</v>
      </c>
      <c r="K227" s="15">
        <v>120.6</v>
      </c>
    </row>
    <row r="228" spans="1:11" x14ac:dyDescent="0.35">
      <c r="A228" s="13">
        <v>4821340300</v>
      </c>
      <c r="B228" t="s">
        <v>579</v>
      </c>
      <c r="C228" t="s">
        <v>594</v>
      </c>
      <c r="D228" t="s">
        <v>595</v>
      </c>
      <c r="E228" s="15">
        <v>87.9</v>
      </c>
      <c r="F228" s="15">
        <v>96.4</v>
      </c>
      <c r="G228" s="15">
        <v>70.3</v>
      </c>
      <c r="H228" s="15">
        <v>88</v>
      </c>
      <c r="I228" s="15">
        <v>103.4</v>
      </c>
      <c r="J228" s="15">
        <v>89.1</v>
      </c>
      <c r="K228" s="15">
        <v>93.7</v>
      </c>
    </row>
    <row r="229" spans="1:11" x14ac:dyDescent="0.35">
      <c r="A229" s="13">
        <v>4826420180</v>
      </c>
      <c r="B229" t="s">
        <v>579</v>
      </c>
      <c r="C229" t="s">
        <v>597</v>
      </c>
      <c r="D229" t="s">
        <v>598</v>
      </c>
      <c r="E229" s="15">
        <v>92</v>
      </c>
      <c r="F229" s="15">
        <v>98</v>
      </c>
      <c r="G229" s="15">
        <v>85.3</v>
      </c>
      <c r="H229" s="15">
        <v>102.9</v>
      </c>
      <c r="I229" s="15">
        <v>85.3</v>
      </c>
      <c r="J229" s="15">
        <v>100</v>
      </c>
      <c r="K229" s="15">
        <v>93.1</v>
      </c>
    </row>
    <row r="230" spans="1:11" x14ac:dyDescent="0.35">
      <c r="A230" s="13">
        <v>4826420500</v>
      </c>
      <c r="B230" t="s">
        <v>579</v>
      </c>
      <c r="C230" t="s">
        <v>597</v>
      </c>
      <c r="D230" t="s">
        <v>599</v>
      </c>
      <c r="E230" s="15">
        <v>94.1</v>
      </c>
      <c r="F230" s="15">
        <v>100</v>
      </c>
      <c r="G230" s="15">
        <v>82.2</v>
      </c>
      <c r="H230" s="15">
        <v>102.7</v>
      </c>
      <c r="I230" s="15">
        <v>90.4</v>
      </c>
      <c r="J230" s="15">
        <v>93.9</v>
      </c>
      <c r="K230" s="15">
        <v>100.5</v>
      </c>
    </row>
    <row r="231" spans="1:11" x14ac:dyDescent="0.35">
      <c r="A231" s="13">
        <v>4828660880</v>
      </c>
      <c r="B231" t="s">
        <v>579</v>
      </c>
      <c r="C231" t="s">
        <v>600</v>
      </c>
      <c r="D231" t="s">
        <v>601</v>
      </c>
      <c r="E231" s="15">
        <v>91.1</v>
      </c>
      <c r="F231" s="15">
        <v>91.3</v>
      </c>
      <c r="G231" s="15">
        <v>85</v>
      </c>
      <c r="H231" s="15">
        <v>109.6</v>
      </c>
      <c r="I231" s="15">
        <v>89.9</v>
      </c>
      <c r="J231" s="15">
        <v>106.2</v>
      </c>
      <c r="K231" s="15">
        <v>89.7</v>
      </c>
    </row>
    <row r="232" spans="1:11" x14ac:dyDescent="0.35">
      <c r="A232" s="13">
        <v>4830980620</v>
      </c>
      <c r="B232" t="s">
        <v>579</v>
      </c>
      <c r="C232" t="s">
        <v>602</v>
      </c>
      <c r="D232" t="s">
        <v>603</v>
      </c>
      <c r="E232" s="15">
        <v>94.9</v>
      </c>
      <c r="F232" s="15">
        <v>97.8</v>
      </c>
      <c r="G232" s="15">
        <v>84.9</v>
      </c>
      <c r="H232" s="15">
        <v>116</v>
      </c>
      <c r="I232" s="15">
        <v>91.9</v>
      </c>
      <c r="J232" s="15">
        <v>89.5</v>
      </c>
      <c r="K232" s="15">
        <v>98.3</v>
      </c>
    </row>
    <row r="233" spans="1:11" x14ac:dyDescent="0.35">
      <c r="A233" s="13">
        <v>4831180640</v>
      </c>
      <c r="B233" t="s">
        <v>579</v>
      </c>
      <c r="C233" t="s">
        <v>604</v>
      </c>
      <c r="D233" t="s">
        <v>605</v>
      </c>
      <c r="E233" s="15">
        <v>91.8</v>
      </c>
      <c r="F233" s="15">
        <v>96.9</v>
      </c>
      <c r="G233" s="15">
        <v>83.6</v>
      </c>
      <c r="H233" s="15">
        <v>90.2</v>
      </c>
      <c r="I233" s="15">
        <v>90.8</v>
      </c>
      <c r="J233" s="15">
        <v>90.8</v>
      </c>
      <c r="K233" s="15">
        <v>97.2</v>
      </c>
    </row>
    <row r="234" spans="1:11" x14ac:dyDescent="0.35">
      <c r="A234" s="13">
        <v>4832580670</v>
      </c>
      <c r="B234" t="s">
        <v>579</v>
      </c>
      <c r="C234" t="s">
        <v>606</v>
      </c>
      <c r="D234" t="s">
        <v>607</v>
      </c>
      <c r="E234" s="15">
        <v>80.900000000000006</v>
      </c>
      <c r="F234" s="15">
        <v>91.4</v>
      </c>
      <c r="G234" s="15">
        <v>56.5</v>
      </c>
      <c r="H234" s="15">
        <v>105.5</v>
      </c>
      <c r="I234" s="15">
        <v>91.4</v>
      </c>
      <c r="J234" s="15">
        <v>75.8</v>
      </c>
      <c r="K234" s="15">
        <v>87.5</v>
      </c>
    </row>
    <row r="235" spans="1:11" x14ac:dyDescent="0.35">
      <c r="A235" s="13">
        <v>4833260700</v>
      </c>
      <c r="B235" t="s">
        <v>579</v>
      </c>
      <c r="C235" t="s">
        <v>608</v>
      </c>
      <c r="D235" t="s">
        <v>609</v>
      </c>
      <c r="E235" s="15">
        <v>95.3</v>
      </c>
      <c r="F235" s="15">
        <v>96.3</v>
      </c>
      <c r="G235" s="15">
        <v>79.400000000000006</v>
      </c>
      <c r="H235" s="15">
        <v>101.6</v>
      </c>
      <c r="I235" s="15">
        <v>93.5</v>
      </c>
      <c r="J235" s="15">
        <v>94.6</v>
      </c>
      <c r="K235" s="15">
        <v>107.3</v>
      </c>
    </row>
    <row r="236" spans="1:11" x14ac:dyDescent="0.35">
      <c r="A236" s="13">
        <v>4834860710</v>
      </c>
      <c r="B236" t="s">
        <v>579</v>
      </c>
      <c r="C236" t="s">
        <v>610</v>
      </c>
      <c r="D236" t="s">
        <v>611</v>
      </c>
      <c r="E236" s="15">
        <v>88</v>
      </c>
      <c r="F236" s="15">
        <v>95.9</v>
      </c>
      <c r="G236" s="15">
        <v>72</v>
      </c>
      <c r="H236" s="15">
        <v>112.2</v>
      </c>
      <c r="I236" s="15">
        <v>91</v>
      </c>
      <c r="J236" s="15">
        <v>95.1</v>
      </c>
      <c r="K236" s="15">
        <v>89.8</v>
      </c>
    </row>
    <row r="237" spans="1:11" x14ac:dyDescent="0.35">
      <c r="A237" s="13">
        <v>4836220720</v>
      </c>
      <c r="B237" t="s">
        <v>579</v>
      </c>
      <c r="C237" t="s">
        <v>612</v>
      </c>
      <c r="D237" t="s">
        <v>613</v>
      </c>
      <c r="E237" s="15">
        <v>92.2</v>
      </c>
      <c r="F237" s="15">
        <v>96.6</v>
      </c>
      <c r="G237" s="15">
        <v>81.7</v>
      </c>
      <c r="H237" s="15">
        <v>98.5</v>
      </c>
      <c r="I237" s="15">
        <v>94.4</v>
      </c>
      <c r="J237" s="15">
        <v>93.7</v>
      </c>
      <c r="K237" s="15">
        <v>96.6</v>
      </c>
    </row>
    <row r="238" spans="1:11" x14ac:dyDescent="0.35">
      <c r="A238" s="13">
        <v>4841700810</v>
      </c>
      <c r="B238" t="s">
        <v>579</v>
      </c>
      <c r="C238" t="s">
        <v>614</v>
      </c>
      <c r="D238" t="s">
        <v>615</v>
      </c>
      <c r="E238" s="15">
        <v>91.2</v>
      </c>
      <c r="F238" s="15">
        <v>94.5</v>
      </c>
      <c r="G238" s="15">
        <v>78.900000000000006</v>
      </c>
      <c r="H238" s="15">
        <v>85.2</v>
      </c>
      <c r="I238" s="15">
        <v>92.7</v>
      </c>
      <c r="J238" s="15">
        <v>105</v>
      </c>
      <c r="K238" s="15">
        <v>99.2</v>
      </c>
    </row>
    <row r="239" spans="1:11" x14ac:dyDescent="0.35">
      <c r="A239" s="13">
        <v>4846340940</v>
      </c>
      <c r="B239" t="s">
        <v>579</v>
      </c>
      <c r="C239" t="s">
        <v>616</v>
      </c>
      <c r="D239" t="s">
        <v>617</v>
      </c>
      <c r="E239" s="15">
        <v>96.3</v>
      </c>
      <c r="F239" s="15">
        <v>97.3</v>
      </c>
      <c r="G239" s="15">
        <v>90.7</v>
      </c>
      <c r="H239" s="15">
        <v>106.7</v>
      </c>
      <c r="I239" s="15">
        <v>101.6</v>
      </c>
      <c r="J239" s="15">
        <v>99</v>
      </c>
      <c r="K239" s="15">
        <v>95.6</v>
      </c>
    </row>
    <row r="240" spans="1:11" x14ac:dyDescent="0.35">
      <c r="A240" s="13">
        <v>4847380970</v>
      </c>
      <c r="B240" t="s">
        <v>579</v>
      </c>
      <c r="C240" t="s">
        <v>618</v>
      </c>
      <c r="D240" t="s">
        <v>619</v>
      </c>
      <c r="E240" s="15">
        <v>92.8</v>
      </c>
      <c r="F240" s="15">
        <v>92.6</v>
      </c>
      <c r="G240" s="15">
        <v>80.5</v>
      </c>
      <c r="H240" s="15">
        <v>109.2</v>
      </c>
      <c r="I240" s="15">
        <v>91</v>
      </c>
      <c r="J240" s="15">
        <v>91.3</v>
      </c>
      <c r="K240" s="15">
        <v>99.6</v>
      </c>
    </row>
    <row r="241" spans="1:11" x14ac:dyDescent="0.35">
      <c r="A241" s="13">
        <v>4916260300</v>
      </c>
      <c r="B241" t="s">
        <v>622</v>
      </c>
      <c r="C241" t="s">
        <v>623</v>
      </c>
      <c r="D241" t="s">
        <v>624</v>
      </c>
      <c r="E241" s="15">
        <v>96.2</v>
      </c>
      <c r="F241" s="15">
        <v>98.3</v>
      </c>
      <c r="G241" s="15">
        <v>94</v>
      </c>
      <c r="H241" s="15">
        <v>93.6</v>
      </c>
      <c r="I241" s="15">
        <v>103.5</v>
      </c>
      <c r="J241" s="15">
        <v>85.2</v>
      </c>
      <c r="K241" s="15">
        <v>97</v>
      </c>
    </row>
    <row r="242" spans="1:11" x14ac:dyDescent="0.35">
      <c r="A242" s="13">
        <v>4936260500</v>
      </c>
      <c r="B242" t="s">
        <v>622</v>
      </c>
      <c r="C242" t="s">
        <v>625</v>
      </c>
      <c r="D242" t="s">
        <v>626</v>
      </c>
      <c r="E242" s="15">
        <v>99.9</v>
      </c>
      <c r="F242" s="15">
        <v>100.5</v>
      </c>
      <c r="G242" s="15">
        <v>101.6</v>
      </c>
      <c r="H242" s="15">
        <v>94.5</v>
      </c>
      <c r="I242" s="15">
        <v>100.4</v>
      </c>
      <c r="J242" s="15">
        <v>88.1</v>
      </c>
      <c r="K242" s="15">
        <v>101</v>
      </c>
    </row>
    <row r="243" spans="1:11" x14ac:dyDescent="0.35">
      <c r="A243" s="13">
        <v>4939340800</v>
      </c>
      <c r="B243" t="s">
        <v>622</v>
      </c>
      <c r="C243" t="s">
        <v>627</v>
      </c>
      <c r="D243" t="s">
        <v>628</v>
      </c>
      <c r="E243" s="15">
        <v>103.6</v>
      </c>
      <c r="F243" s="15">
        <v>98.3</v>
      </c>
      <c r="G243" s="15">
        <v>112.5</v>
      </c>
      <c r="H243" s="15">
        <v>91.2</v>
      </c>
      <c r="I243" s="15">
        <v>107.1</v>
      </c>
      <c r="J243" s="15">
        <v>96.1</v>
      </c>
      <c r="K243" s="15">
        <v>101.5</v>
      </c>
    </row>
    <row r="244" spans="1:11" x14ac:dyDescent="0.35">
      <c r="A244" s="13">
        <v>4941100850</v>
      </c>
      <c r="B244" t="s">
        <v>622</v>
      </c>
      <c r="C244" t="s">
        <v>891</v>
      </c>
      <c r="D244" t="s">
        <v>892</v>
      </c>
      <c r="E244" s="15">
        <v>107.8</v>
      </c>
      <c r="F244" s="15">
        <v>99</v>
      </c>
      <c r="G244" s="15">
        <v>123.1</v>
      </c>
      <c r="H244" s="15">
        <v>101.5</v>
      </c>
      <c r="I244" s="15">
        <v>104.5</v>
      </c>
      <c r="J244" s="15">
        <v>89.4</v>
      </c>
      <c r="K244" s="15">
        <v>104.1</v>
      </c>
    </row>
    <row r="245" spans="1:11" x14ac:dyDescent="0.35">
      <c r="A245" s="13">
        <v>4941620900</v>
      </c>
      <c r="B245" t="s">
        <v>622</v>
      </c>
      <c r="C245" t="s">
        <v>629</v>
      </c>
      <c r="D245" t="s">
        <v>630</v>
      </c>
      <c r="E245" s="15">
        <v>108.7</v>
      </c>
      <c r="F245" s="15">
        <v>100.4</v>
      </c>
      <c r="G245" s="15">
        <v>122.5</v>
      </c>
      <c r="H245" s="15">
        <v>93.6</v>
      </c>
      <c r="I245" s="15">
        <v>110</v>
      </c>
      <c r="J245" s="15">
        <v>96.2</v>
      </c>
      <c r="K245" s="15">
        <v>105.9</v>
      </c>
    </row>
    <row r="246" spans="1:11" x14ac:dyDescent="0.35">
      <c r="A246" s="13">
        <v>5015540200</v>
      </c>
      <c r="B246" t="s">
        <v>631</v>
      </c>
      <c r="C246" t="s">
        <v>632</v>
      </c>
      <c r="D246" t="s">
        <v>633</v>
      </c>
      <c r="E246" s="15">
        <v>115.3</v>
      </c>
      <c r="F246" s="15">
        <v>104.8</v>
      </c>
      <c r="G246" s="15">
        <v>133.1</v>
      </c>
      <c r="H246" s="15">
        <v>120.8</v>
      </c>
      <c r="I246" s="15">
        <v>106.9</v>
      </c>
      <c r="J246" s="15">
        <v>106</v>
      </c>
      <c r="K246" s="15">
        <v>107.5</v>
      </c>
    </row>
    <row r="247" spans="1:11" x14ac:dyDescent="0.35">
      <c r="A247" s="13">
        <v>5113980150</v>
      </c>
      <c r="B247" t="s">
        <v>634</v>
      </c>
      <c r="C247" t="s">
        <v>635</v>
      </c>
      <c r="D247" t="s">
        <v>636</v>
      </c>
      <c r="E247" s="15">
        <v>94.3</v>
      </c>
      <c r="F247" s="15">
        <v>97.5</v>
      </c>
      <c r="G247" s="15">
        <v>88.9</v>
      </c>
      <c r="H247" s="15">
        <v>94.2</v>
      </c>
      <c r="I247" s="15">
        <v>88.7</v>
      </c>
      <c r="J247" s="15">
        <v>92.4</v>
      </c>
      <c r="K247" s="15">
        <v>99.5</v>
      </c>
    </row>
    <row r="248" spans="1:11" x14ac:dyDescent="0.35">
      <c r="A248" s="13">
        <v>5116820175</v>
      </c>
      <c r="B248" t="s">
        <v>634</v>
      </c>
      <c r="C248" t="s">
        <v>637</v>
      </c>
      <c r="D248" t="s">
        <v>638</v>
      </c>
      <c r="E248" s="15">
        <v>102.2</v>
      </c>
      <c r="F248" s="15">
        <v>99.4</v>
      </c>
      <c r="G248" s="15">
        <v>106.2</v>
      </c>
      <c r="H248" s="15">
        <v>104.8</v>
      </c>
      <c r="I248" s="15">
        <v>93.3</v>
      </c>
      <c r="J248" s="15">
        <v>95.7</v>
      </c>
      <c r="K248" s="15">
        <v>103.2</v>
      </c>
    </row>
    <row r="249" spans="1:11" x14ac:dyDescent="0.35">
      <c r="A249" s="13">
        <v>5119260225</v>
      </c>
      <c r="B249" t="s">
        <v>634</v>
      </c>
      <c r="C249" t="s">
        <v>639</v>
      </c>
      <c r="D249" t="s">
        <v>640</v>
      </c>
      <c r="E249" s="15">
        <v>87.9</v>
      </c>
      <c r="F249" s="15">
        <v>96.9</v>
      </c>
      <c r="G249" s="15">
        <v>73.3</v>
      </c>
      <c r="H249" s="15">
        <v>97.1</v>
      </c>
      <c r="I249" s="15">
        <v>90</v>
      </c>
      <c r="J249" s="15">
        <v>100</v>
      </c>
      <c r="K249" s="15">
        <v>91.3</v>
      </c>
    </row>
    <row r="250" spans="1:11" x14ac:dyDescent="0.35">
      <c r="A250" s="13">
        <v>5131340450</v>
      </c>
      <c r="B250" t="s">
        <v>634</v>
      </c>
      <c r="C250" t="s">
        <v>641</v>
      </c>
      <c r="D250" t="s">
        <v>642</v>
      </c>
      <c r="E250" s="15">
        <v>91.9</v>
      </c>
      <c r="F250" s="15">
        <v>95.6</v>
      </c>
      <c r="G250" s="15">
        <v>78.400000000000006</v>
      </c>
      <c r="H250" s="15">
        <v>113.4</v>
      </c>
      <c r="I250" s="15">
        <v>87.5</v>
      </c>
      <c r="J250" s="15">
        <v>101.7</v>
      </c>
      <c r="K250" s="15">
        <v>96.1</v>
      </c>
    </row>
    <row r="251" spans="1:11" x14ac:dyDescent="0.35">
      <c r="A251" s="13">
        <v>5132300500</v>
      </c>
      <c r="B251" t="s">
        <v>634</v>
      </c>
      <c r="C251" t="s">
        <v>643</v>
      </c>
      <c r="D251" t="s">
        <v>644</v>
      </c>
      <c r="E251" s="15">
        <v>89.2</v>
      </c>
      <c r="F251" s="15">
        <v>96.8</v>
      </c>
      <c r="G251" s="15">
        <v>72.599999999999994</v>
      </c>
      <c r="H251" s="15">
        <v>99.4</v>
      </c>
      <c r="I251" s="15">
        <v>87.7</v>
      </c>
      <c r="J251" s="15">
        <v>98.3</v>
      </c>
      <c r="K251" s="15">
        <v>96.5</v>
      </c>
    </row>
    <row r="252" spans="1:11" x14ac:dyDescent="0.35">
      <c r="A252" s="13">
        <v>5140060800</v>
      </c>
      <c r="B252" t="s">
        <v>634</v>
      </c>
      <c r="C252" t="s">
        <v>645</v>
      </c>
      <c r="D252" t="s">
        <v>646</v>
      </c>
      <c r="E252" s="15">
        <v>95.8</v>
      </c>
      <c r="F252" s="15">
        <v>100.5</v>
      </c>
      <c r="G252" s="15">
        <v>83.8</v>
      </c>
      <c r="H252" s="15">
        <v>104.8</v>
      </c>
      <c r="I252" s="15">
        <v>99.7</v>
      </c>
      <c r="J252" s="15">
        <v>95.6</v>
      </c>
      <c r="K252" s="15">
        <v>100.3</v>
      </c>
    </row>
    <row r="253" spans="1:11" x14ac:dyDescent="0.35">
      <c r="A253" s="13">
        <v>5140220830</v>
      </c>
      <c r="B253" t="s">
        <v>634</v>
      </c>
      <c r="C253" t="s">
        <v>647</v>
      </c>
      <c r="D253" t="s">
        <v>648</v>
      </c>
      <c r="E253" s="15">
        <v>92.2</v>
      </c>
      <c r="F253" s="15">
        <v>96.9</v>
      </c>
      <c r="G253" s="15">
        <v>76.7</v>
      </c>
      <c r="H253" s="15">
        <v>116.2</v>
      </c>
      <c r="I253" s="15">
        <v>97.6</v>
      </c>
      <c r="J253" s="15">
        <v>89.2</v>
      </c>
      <c r="K253" s="15">
        <v>95.6</v>
      </c>
    </row>
    <row r="254" spans="1:11" x14ac:dyDescent="0.35">
      <c r="A254" s="13">
        <v>5147260400</v>
      </c>
      <c r="B254" t="s">
        <v>634</v>
      </c>
      <c r="C254" t="s">
        <v>649</v>
      </c>
      <c r="D254" t="s">
        <v>650</v>
      </c>
      <c r="E254" s="15">
        <v>100.2</v>
      </c>
      <c r="F254" s="15">
        <v>100.3</v>
      </c>
      <c r="G254" s="15">
        <v>93.1</v>
      </c>
      <c r="H254" s="15">
        <v>109.3</v>
      </c>
      <c r="I254" s="15">
        <v>96.2</v>
      </c>
      <c r="J254" s="15">
        <v>94.9</v>
      </c>
      <c r="K254" s="15">
        <v>105.9</v>
      </c>
    </row>
    <row r="255" spans="1:11" x14ac:dyDescent="0.35">
      <c r="A255" s="13">
        <v>5147894170</v>
      </c>
      <c r="B255" t="s">
        <v>634</v>
      </c>
      <c r="C255" t="s">
        <v>269</v>
      </c>
      <c r="D255" t="s">
        <v>809</v>
      </c>
      <c r="E255" s="15">
        <v>130.69999999999999</v>
      </c>
      <c r="F255" s="15">
        <v>112.6</v>
      </c>
      <c r="G255" s="15">
        <v>185</v>
      </c>
      <c r="H255" s="15">
        <v>100.8</v>
      </c>
      <c r="I255" s="15">
        <v>110.7</v>
      </c>
      <c r="J255" s="15">
        <v>109.3</v>
      </c>
      <c r="K255" s="15">
        <v>110.2</v>
      </c>
    </row>
    <row r="256" spans="1:11" x14ac:dyDescent="0.35">
      <c r="A256" s="13">
        <v>5147894173</v>
      </c>
      <c r="B256" t="s">
        <v>634</v>
      </c>
      <c r="C256" t="s">
        <v>269</v>
      </c>
      <c r="D256" t="s">
        <v>651</v>
      </c>
      <c r="E256" s="15">
        <v>136.80000000000001</v>
      </c>
      <c r="F256" s="15">
        <v>113.9</v>
      </c>
      <c r="G256" s="15">
        <v>212.7</v>
      </c>
      <c r="H256" s="15">
        <v>101</v>
      </c>
      <c r="I256" s="15">
        <v>99.5</v>
      </c>
      <c r="J256" s="15">
        <v>112.4</v>
      </c>
      <c r="K256" s="15">
        <v>107.8</v>
      </c>
    </row>
    <row r="257" spans="1:11" x14ac:dyDescent="0.35">
      <c r="A257" s="13">
        <v>5149020950</v>
      </c>
      <c r="B257" t="s">
        <v>634</v>
      </c>
      <c r="C257" t="s">
        <v>652</v>
      </c>
      <c r="D257" t="s">
        <v>653</v>
      </c>
      <c r="E257" s="15">
        <v>100.2</v>
      </c>
      <c r="F257" s="15">
        <v>96.2</v>
      </c>
      <c r="G257" s="15">
        <v>92.4</v>
      </c>
      <c r="H257" s="15">
        <v>105.8</v>
      </c>
      <c r="I257" s="15">
        <v>92.3</v>
      </c>
      <c r="J257" s="15">
        <v>134.5</v>
      </c>
      <c r="K257" s="15">
        <v>105</v>
      </c>
    </row>
    <row r="258" spans="1:11" x14ac:dyDescent="0.35">
      <c r="A258" s="13">
        <v>5313380050</v>
      </c>
      <c r="B258" t="s">
        <v>654</v>
      </c>
      <c r="C258" t="s">
        <v>655</v>
      </c>
      <c r="D258" t="s">
        <v>656</v>
      </c>
      <c r="E258" s="15">
        <v>123</v>
      </c>
      <c r="F258" s="15">
        <v>109.1</v>
      </c>
      <c r="G258" s="15">
        <v>141.80000000000001</v>
      </c>
      <c r="H258" s="15">
        <v>92.2</v>
      </c>
      <c r="I258" s="15">
        <v>122</v>
      </c>
      <c r="J258" s="15">
        <v>115.8</v>
      </c>
      <c r="K258" s="15">
        <v>122.7</v>
      </c>
    </row>
    <row r="259" spans="1:11" x14ac:dyDescent="0.35">
      <c r="A259" s="13">
        <v>5314740500</v>
      </c>
      <c r="B259" t="s">
        <v>654</v>
      </c>
      <c r="C259" t="s">
        <v>839</v>
      </c>
      <c r="D259" t="s">
        <v>665</v>
      </c>
      <c r="E259" s="15">
        <v>117.2</v>
      </c>
      <c r="F259" s="15">
        <v>109.4</v>
      </c>
      <c r="G259" s="15">
        <v>120.5</v>
      </c>
      <c r="H259" s="15">
        <v>89.5</v>
      </c>
      <c r="I259" s="15">
        <v>131.5</v>
      </c>
      <c r="J259" s="15">
        <v>129.6</v>
      </c>
      <c r="K259" s="15">
        <v>118.9</v>
      </c>
    </row>
    <row r="260" spans="1:11" x14ac:dyDescent="0.35">
      <c r="A260" s="13">
        <v>5328420740</v>
      </c>
      <c r="B260" t="s">
        <v>654</v>
      </c>
      <c r="C260" t="s">
        <v>657</v>
      </c>
      <c r="D260" t="s">
        <v>658</v>
      </c>
      <c r="E260" s="15">
        <v>97.9</v>
      </c>
      <c r="F260" s="15">
        <v>104.1</v>
      </c>
      <c r="G260" s="15">
        <v>92.1</v>
      </c>
      <c r="H260" s="15">
        <v>86.8</v>
      </c>
      <c r="I260" s="15">
        <v>116.5</v>
      </c>
      <c r="J260" s="15">
        <v>117.1</v>
      </c>
      <c r="K260" s="15">
        <v>94.2</v>
      </c>
    </row>
    <row r="261" spans="1:11" x14ac:dyDescent="0.35">
      <c r="A261" s="13">
        <v>5334180690</v>
      </c>
      <c r="B261" t="s">
        <v>654</v>
      </c>
      <c r="C261" t="s">
        <v>659</v>
      </c>
      <c r="D261" t="s">
        <v>660</v>
      </c>
      <c r="E261" s="15">
        <v>102</v>
      </c>
      <c r="F261" s="15">
        <v>106.6</v>
      </c>
      <c r="G261" s="15">
        <v>94.9</v>
      </c>
      <c r="H261" s="15">
        <v>78</v>
      </c>
      <c r="I261" s="15">
        <v>123.3</v>
      </c>
      <c r="J261" s="15">
        <v>117.3</v>
      </c>
      <c r="K261" s="15">
        <v>103.2</v>
      </c>
    </row>
    <row r="262" spans="1:11" x14ac:dyDescent="0.35">
      <c r="A262" s="13">
        <v>5334580720</v>
      </c>
      <c r="B262" t="s">
        <v>654</v>
      </c>
      <c r="C262" t="s">
        <v>661</v>
      </c>
      <c r="D262" t="s">
        <v>662</v>
      </c>
      <c r="E262" s="15">
        <v>117.4</v>
      </c>
      <c r="F262" s="15">
        <v>109.4</v>
      </c>
      <c r="G262" s="15">
        <v>134.19999999999999</v>
      </c>
      <c r="H262" s="15">
        <v>92</v>
      </c>
      <c r="I262" s="15">
        <v>116.7</v>
      </c>
      <c r="J262" s="15">
        <v>122.8</v>
      </c>
      <c r="K262" s="15">
        <v>113.1</v>
      </c>
    </row>
    <row r="263" spans="1:11" x14ac:dyDescent="0.35">
      <c r="A263" s="13">
        <v>5336500700</v>
      </c>
      <c r="B263" t="s">
        <v>654</v>
      </c>
      <c r="C263" t="s">
        <v>663</v>
      </c>
      <c r="D263" t="s">
        <v>664</v>
      </c>
      <c r="E263" s="15">
        <v>115.3</v>
      </c>
      <c r="F263" s="15">
        <v>108.5</v>
      </c>
      <c r="G263" s="15">
        <v>121.2</v>
      </c>
      <c r="H263" s="15">
        <v>97.2</v>
      </c>
      <c r="I263" s="15">
        <v>127.7</v>
      </c>
      <c r="J263" s="15">
        <v>123.4</v>
      </c>
      <c r="K263" s="15">
        <v>113.1</v>
      </c>
    </row>
    <row r="264" spans="1:11" x14ac:dyDescent="0.35">
      <c r="A264" s="13">
        <v>5342644350</v>
      </c>
      <c r="B264" t="s">
        <v>654</v>
      </c>
      <c r="C264" t="s">
        <v>840</v>
      </c>
      <c r="D264" t="s">
        <v>893</v>
      </c>
      <c r="E264" s="15">
        <v>127.5</v>
      </c>
      <c r="F264" s="15">
        <v>112.4</v>
      </c>
      <c r="G264" s="15">
        <v>160</v>
      </c>
      <c r="H264" s="15">
        <v>94.6</v>
      </c>
      <c r="I264" s="15">
        <v>121.8</v>
      </c>
      <c r="J264" s="15">
        <v>118</v>
      </c>
      <c r="K264" s="15">
        <v>118.7</v>
      </c>
    </row>
    <row r="265" spans="1:11" x14ac:dyDescent="0.35">
      <c r="A265" s="13">
        <v>5342644700</v>
      </c>
      <c r="B265" t="s">
        <v>654</v>
      </c>
      <c r="C265" t="s">
        <v>894</v>
      </c>
      <c r="D265" t="s">
        <v>895</v>
      </c>
      <c r="E265" s="15">
        <v>123.8</v>
      </c>
      <c r="F265" s="15">
        <v>116</v>
      </c>
      <c r="G265" s="15">
        <v>150.19999999999999</v>
      </c>
      <c r="H265" s="15">
        <v>96.7</v>
      </c>
      <c r="I265" s="15">
        <v>125.2</v>
      </c>
      <c r="J265" s="15">
        <v>115.4</v>
      </c>
      <c r="K265" s="15">
        <v>113</v>
      </c>
    </row>
    <row r="266" spans="1:11" x14ac:dyDescent="0.35">
      <c r="A266" s="13">
        <v>5342644800</v>
      </c>
      <c r="B266" t="s">
        <v>654</v>
      </c>
      <c r="C266" t="s">
        <v>840</v>
      </c>
      <c r="D266" t="s">
        <v>666</v>
      </c>
      <c r="E266" s="15">
        <v>144.6</v>
      </c>
      <c r="F266" s="15">
        <v>116.3</v>
      </c>
      <c r="G266" s="15">
        <v>210.1</v>
      </c>
      <c r="H266" s="15">
        <v>102.1</v>
      </c>
      <c r="I266" s="15">
        <v>128.19999999999999</v>
      </c>
      <c r="J266" s="15">
        <v>137.6</v>
      </c>
      <c r="K266" s="15">
        <v>119.5</v>
      </c>
    </row>
    <row r="267" spans="1:11" x14ac:dyDescent="0.35">
      <c r="A267" s="13">
        <v>5344060840</v>
      </c>
      <c r="B267" t="s">
        <v>654</v>
      </c>
      <c r="C267" t="s">
        <v>667</v>
      </c>
      <c r="D267" t="s">
        <v>668</v>
      </c>
      <c r="E267" s="15">
        <v>101.1</v>
      </c>
      <c r="F267" s="15">
        <v>110.8</v>
      </c>
      <c r="G267" s="15">
        <v>90.6</v>
      </c>
      <c r="H267" s="15">
        <v>96.9</v>
      </c>
      <c r="I267" s="15">
        <v>117.5</v>
      </c>
      <c r="J267" s="15">
        <v>111.6</v>
      </c>
      <c r="K267" s="15">
        <v>100</v>
      </c>
    </row>
    <row r="268" spans="1:11" x14ac:dyDescent="0.35">
      <c r="A268" s="13">
        <v>5345104880</v>
      </c>
      <c r="B268" t="s">
        <v>654</v>
      </c>
      <c r="C268" t="s">
        <v>856</v>
      </c>
      <c r="D268" t="s">
        <v>857</v>
      </c>
      <c r="E268" s="15">
        <v>120.1</v>
      </c>
      <c r="F268" s="15">
        <v>113.1</v>
      </c>
      <c r="G268" s="15">
        <v>132.80000000000001</v>
      </c>
      <c r="H268" s="15">
        <v>94.8</v>
      </c>
      <c r="I268" s="15">
        <v>124.2</v>
      </c>
      <c r="J268" s="15">
        <v>124.6</v>
      </c>
      <c r="K268" s="15">
        <v>117.1</v>
      </c>
    </row>
    <row r="269" spans="1:11" x14ac:dyDescent="0.35">
      <c r="A269" s="13">
        <v>5348300915</v>
      </c>
      <c r="B269" t="s">
        <v>654</v>
      </c>
      <c r="C269" t="s">
        <v>669</v>
      </c>
      <c r="D269" t="s">
        <v>670</v>
      </c>
      <c r="E269" s="15">
        <v>118.6</v>
      </c>
      <c r="F269" s="15">
        <v>106.4</v>
      </c>
      <c r="G269" s="15">
        <v>137.19999999999999</v>
      </c>
      <c r="H269" s="15">
        <v>84.3</v>
      </c>
      <c r="I269" s="15">
        <v>130.9</v>
      </c>
      <c r="J269" s="15">
        <v>118.7</v>
      </c>
      <c r="K269" s="15">
        <v>113.3</v>
      </c>
    </row>
    <row r="270" spans="1:11" x14ac:dyDescent="0.35">
      <c r="A270" s="13">
        <v>5349420950</v>
      </c>
      <c r="B270" t="s">
        <v>654</v>
      </c>
      <c r="C270" t="s">
        <v>671</v>
      </c>
      <c r="D270" t="s">
        <v>672</v>
      </c>
      <c r="E270" s="15">
        <v>99</v>
      </c>
      <c r="F270" s="15">
        <v>104.9</v>
      </c>
      <c r="G270" s="15">
        <v>87.6</v>
      </c>
      <c r="H270" s="15">
        <v>91.9</v>
      </c>
      <c r="I270" s="15">
        <v>117.7</v>
      </c>
      <c r="J270" s="15">
        <v>112.8</v>
      </c>
      <c r="K270" s="15">
        <v>100</v>
      </c>
    </row>
    <row r="271" spans="1:11" x14ac:dyDescent="0.35">
      <c r="A271" s="13">
        <v>5416620200</v>
      </c>
      <c r="B271" t="s">
        <v>673</v>
      </c>
      <c r="C271" t="s">
        <v>841</v>
      </c>
      <c r="D271" t="s">
        <v>842</v>
      </c>
      <c r="E271" s="15">
        <v>86.2</v>
      </c>
      <c r="F271" s="15">
        <v>100.3</v>
      </c>
      <c r="G271" s="15">
        <v>59.4</v>
      </c>
      <c r="H271" s="15">
        <v>97.5</v>
      </c>
      <c r="I271" s="15">
        <v>94</v>
      </c>
      <c r="J271" s="15">
        <v>101.1</v>
      </c>
      <c r="K271" s="15">
        <v>94.9</v>
      </c>
    </row>
    <row r="272" spans="1:11" x14ac:dyDescent="0.35">
      <c r="A272" s="13">
        <v>5434060550</v>
      </c>
      <c r="B272" t="s">
        <v>673</v>
      </c>
      <c r="C272" t="s">
        <v>674</v>
      </c>
      <c r="D272" t="s">
        <v>675</v>
      </c>
      <c r="E272" s="15">
        <v>89.1</v>
      </c>
      <c r="F272" s="15">
        <v>96.4</v>
      </c>
      <c r="G272" s="15">
        <v>74.400000000000006</v>
      </c>
      <c r="H272" s="15">
        <v>93.9</v>
      </c>
      <c r="I272" s="15">
        <v>93.9</v>
      </c>
      <c r="J272" s="15">
        <v>92.1</v>
      </c>
      <c r="K272" s="15">
        <v>95.1</v>
      </c>
    </row>
    <row r="273" spans="1:11" x14ac:dyDescent="0.35">
      <c r="A273" s="13">
        <v>5520740250</v>
      </c>
      <c r="B273" t="s">
        <v>676</v>
      </c>
      <c r="C273" t="s">
        <v>677</v>
      </c>
      <c r="D273" t="s">
        <v>678</v>
      </c>
      <c r="E273" s="15">
        <v>97.7</v>
      </c>
      <c r="F273" s="15">
        <v>97.3</v>
      </c>
      <c r="G273" s="15">
        <v>88.4</v>
      </c>
      <c r="H273" s="15">
        <v>101</v>
      </c>
      <c r="I273" s="15">
        <v>99.4</v>
      </c>
      <c r="J273" s="15">
        <v>109.6</v>
      </c>
      <c r="K273" s="15">
        <v>102.6</v>
      </c>
    </row>
    <row r="274" spans="1:11" x14ac:dyDescent="0.35">
      <c r="A274" s="13">
        <v>5522540275</v>
      </c>
      <c r="B274" t="s">
        <v>676</v>
      </c>
      <c r="C274" t="s">
        <v>679</v>
      </c>
      <c r="D274" t="s">
        <v>680</v>
      </c>
      <c r="E274" s="15">
        <v>90.3</v>
      </c>
      <c r="F274" s="15">
        <v>98.6</v>
      </c>
      <c r="G274" s="15">
        <v>66.5</v>
      </c>
      <c r="H274" s="15">
        <v>104.8</v>
      </c>
      <c r="I274" s="15">
        <v>100.3</v>
      </c>
      <c r="J274" s="15">
        <v>114.4</v>
      </c>
      <c r="K274" s="15">
        <v>96.2</v>
      </c>
    </row>
    <row r="275" spans="1:11" x14ac:dyDescent="0.35">
      <c r="A275" s="13">
        <v>5524580300</v>
      </c>
      <c r="B275" t="s">
        <v>676</v>
      </c>
      <c r="C275" t="s">
        <v>681</v>
      </c>
      <c r="D275" t="s">
        <v>682</v>
      </c>
      <c r="E275" s="15">
        <v>91.4</v>
      </c>
      <c r="F275" s="15">
        <v>98.3</v>
      </c>
      <c r="G275" s="15">
        <v>78</v>
      </c>
      <c r="H275" s="15">
        <v>97.9</v>
      </c>
      <c r="I275" s="15">
        <v>98.5</v>
      </c>
      <c r="J275" s="15">
        <v>94.5</v>
      </c>
      <c r="K275" s="15">
        <v>95.2</v>
      </c>
    </row>
    <row r="276" spans="1:11" x14ac:dyDescent="0.35">
      <c r="A276" s="13">
        <v>5531540500</v>
      </c>
      <c r="B276" t="s">
        <v>676</v>
      </c>
      <c r="C276" t="s">
        <v>683</v>
      </c>
      <c r="D276" t="s">
        <v>684</v>
      </c>
      <c r="E276" s="15">
        <v>103.9</v>
      </c>
      <c r="F276" s="15">
        <v>101.7</v>
      </c>
      <c r="G276" s="15">
        <v>99.2</v>
      </c>
      <c r="H276" s="15">
        <v>109.2</v>
      </c>
      <c r="I276" s="15">
        <v>101.3</v>
      </c>
      <c r="J276" s="15">
        <v>119.7</v>
      </c>
      <c r="K276" s="15">
        <v>106.2</v>
      </c>
    </row>
    <row r="277" spans="1:11" x14ac:dyDescent="0.35">
      <c r="A277" s="13">
        <v>5533340580</v>
      </c>
      <c r="B277" t="s">
        <v>676</v>
      </c>
      <c r="C277" t="s">
        <v>685</v>
      </c>
      <c r="D277" t="s">
        <v>686</v>
      </c>
      <c r="E277" s="15">
        <v>100.5</v>
      </c>
      <c r="F277" s="15">
        <v>102.8</v>
      </c>
      <c r="G277" s="15">
        <v>99.3</v>
      </c>
      <c r="H277" s="15">
        <v>105.1</v>
      </c>
      <c r="I277" s="15">
        <v>98.9</v>
      </c>
      <c r="J277" s="15">
        <v>110.5</v>
      </c>
      <c r="K277" s="15">
        <v>98.5</v>
      </c>
    </row>
    <row r="278" spans="1:11" x14ac:dyDescent="0.35">
      <c r="A278" s="13">
        <v>5549220550</v>
      </c>
      <c r="B278" t="s">
        <v>676</v>
      </c>
      <c r="C278" t="s">
        <v>687</v>
      </c>
      <c r="D278" t="s">
        <v>688</v>
      </c>
      <c r="E278" s="15">
        <v>86.7</v>
      </c>
      <c r="F278" s="15">
        <v>96.4</v>
      </c>
      <c r="G278" s="15">
        <v>76.5</v>
      </c>
      <c r="H278" s="15">
        <v>95.2</v>
      </c>
      <c r="I278" s="15">
        <v>89.1</v>
      </c>
      <c r="J278" s="15">
        <v>125.1</v>
      </c>
      <c r="K278" s="15">
        <v>82.6</v>
      </c>
    </row>
    <row r="279" spans="1:11" x14ac:dyDescent="0.35">
      <c r="A279" s="13">
        <v>5616220100</v>
      </c>
      <c r="B279" t="s">
        <v>689</v>
      </c>
      <c r="C279" t="s">
        <v>690</v>
      </c>
      <c r="D279" t="s">
        <v>691</v>
      </c>
      <c r="E279" s="15">
        <v>89.8</v>
      </c>
      <c r="F279" s="15">
        <v>101</v>
      </c>
      <c r="G279" s="15">
        <v>74.7</v>
      </c>
      <c r="H279" s="15">
        <v>88.3</v>
      </c>
      <c r="I279" s="15">
        <v>90.9</v>
      </c>
      <c r="J279" s="15">
        <v>96.4</v>
      </c>
      <c r="K279" s="15">
        <v>96.7</v>
      </c>
    </row>
    <row r="280" spans="1:11" x14ac:dyDescent="0.35">
      <c r="A280" s="13">
        <v>5616940300</v>
      </c>
      <c r="B280" t="s">
        <v>689</v>
      </c>
      <c r="C280" t="s">
        <v>843</v>
      </c>
      <c r="D280" t="s">
        <v>844</v>
      </c>
      <c r="E280" s="15">
        <v>95.5</v>
      </c>
      <c r="F280" s="15">
        <v>103</v>
      </c>
      <c r="G280" s="15">
        <v>86.2</v>
      </c>
      <c r="H280" s="15">
        <v>86.6</v>
      </c>
      <c r="I280" s="15">
        <v>96.8</v>
      </c>
      <c r="J280" s="15">
        <v>103.1</v>
      </c>
      <c r="K280" s="15">
        <v>100.8</v>
      </c>
    </row>
    <row r="281" spans="1:11" x14ac:dyDescent="0.35">
      <c r="A281" s="13">
        <v>5629660500</v>
      </c>
      <c r="B281" t="s">
        <v>689</v>
      </c>
      <c r="C281" t="s">
        <v>692</v>
      </c>
      <c r="D281" t="s">
        <v>693</v>
      </c>
      <c r="E281" s="15">
        <v>91.9</v>
      </c>
      <c r="F281" s="15">
        <v>102.9</v>
      </c>
      <c r="G281" s="15">
        <v>79.099999999999994</v>
      </c>
      <c r="H281" s="15">
        <v>87.9</v>
      </c>
      <c r="I281" s="15">
        <v>95.4</v>
      </c>
      <c r="J281" s="15">
        <v>100.7</v>
      </c>
      <c r="K281" s="15">
        <v>96.6</v>
      </c>
    </row>
  </sheetData>
  <conditionalFormatting sqref="E1:K1">
    <cfRule type="cellIs" dxfId="77" priority="1" stopIfTrue="1" operator="equal">
      <formula>$E1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BM290"/>
  <sheetViews>
    <sheetView zoomScaleNormal="100" workbookViewId="0">
      <pane xSplit="4" ySplit="3" topLeftCell="E4" activePane="bottomRight" state="frozen"/>
      <selection pane="topRight" activeCell="E1" sqref="E1"/>
      <selection pane="bottomLeft" activeCell="A4" sqref="A4"/>
      <selection pane="bottomRight"/>
    </sheetView>
  </sheetViews>
  <sheetFormatPr defaultRowHeight="12.75" x14ac:dyDescent="0.35"/>
  <cols>
    <col min="1" max="1" width="15.265625" bestFit="1" customWidth="1"/>
    <col min="3" max="3" width="39" customWidth="1"/>
    <col min="4" max="4" width="35.86328125" bestFit="1" customWidth="1"/>
    <col min="5" max="30" width="9.3984375" bestFit="1" customWidth="1"/>
    <col min="31" max="31" width="12" bestFit="1" customWidth="1"/>
    <col min="32" max="32" width="14.3984375" bestFit="1" customWidth="1"/>
    <col min="33" max="33" width="9.265625" customWidth="1"/>
    <col min="34" max="34" width="12" bestFit="1" customWidth="1"/>
    <col min="35" max="45" width="9.3984375" bestFit="1" customWidth="1"/>
    <col min="46" max="46" width="10.73046875" customWidth="1"/>
    <col min="47" max="65" width="9.3984375" bestFit="1" customWidth="1"/>
  </cols>
  <sheetData>
    <row r="1" spans="1:65" ht="13.15" x14ac:dyDescent="0.4">
      <c r="A1" s="7"/>
      <c r="B1" s="7"/>
      <c r="C1" s="7" t="s">
        <v>169</v>
      </c>
      <c r="D1" s="7" t="s">
        <v>897</v>
      </c>
      <c r="E1" s="8">
        <v>1</v>
      </c>
      <c r="F1" s="8">
        <v>2</v>
      </c>
      <c r="G1" s="8">
        <v>3</v>
      </c>
      <c r="H1" s="8">
        <v>4</v>
      </c>
      <c r="I1" s="8">
        <v>5</v>
      </c>
      <c r="J1" s="8">
        <v>6</v>
      </c>
      <c r="K1" s="8">
        <v>7</v>
      </c>
      <c r="L1" s="8">
        <v>8</v>
      </c>
      <c r="M1" s="8">
        <v>9</v>
      </c>
      <c r="N1" s="8">
        <v>10</v>
      </c>
      <c r="O1" s="8">
        <v>11</v>
      </c>
      <c r="P1" s="8">
        <v>12</v>
      </c>
      <c r="Q1" s="8">
        <v>13</v>
      </c>
      <c r="R1" s="8">
        <v>14</v>
      </c>
      <c r="S1" s="8">
        <v>15</v>
      </c>
      <c r="T1" s="8">
        <v>16</v>
      </c>
      <c r="U1" s="8">
        <v>17</v>
      </c>
      <c r="V1" s="8">
        <v>18</v>
      </c>
      <c r="W1" s="8">
        <v>19</v>
      </c>
      <c r="X1" s="8">
        <v>20</v>
      </c>
      <c r="Y1" s="8">
        <v>21</v>
      </c>
      <c r="Z1" s="8">
        <v>22</v>
      </c>
      <c r="AA1" s="8">
        <v>23</v>
      </c>
      <c r="AB1" s="8">
        <v>24</v>
      </c>
      <c r="AC1" s="8">
        <v>25</v>
      </c>
      <c r="AD1" s="8">
        <v>26</v>
      </c>
      <c r="AE1" s="8">
        <v>27</v>
      </c>
      <c r="AF1" s="8" t="s">
        <v>88</v>
      </c>
      <c r="AG1" s="8" t="s">
        <v>91</v>
      </c>
      <c r="AH1" s="8" t="s">
        <v>94</v>
      </c>
      <c r="AI1" s="8" t="s">
        <v>695</v>
      </c>
      <c r="AJ1" s="8" t="s">
        <v>696</v>
      </c>
      <c r="AK1" s="8">
        <v>30</v>
      </c>
      <c r="AL1" s="8" t="s">
        <v>38</v>
      </c>
      <c r="AM1" s="8">
        <v>31</v>
      </c>
      <c r="AN1" s="8">
        <v>32</v>
      </c>
      <c r="AO1" s="8">
        <v>33</v>
      </c>
      <c r="AP1" s="8">
        <v>34</v>
      </c>
      <c r="AQ1" s="8">
        <v>35</v>
      </c>
      <c r="AR1" s="8">
        <v>36</v>
      </c>
      <c r="AS1" s="8">
        <v>37</v>
      </c>
      <c r="AT1" s="8">
        <v>38</v>
      </c>
      <c r="AU1" s="8">
        <v>39</v>
      </c>
      <c r="AV1" s="8">
        <v>40</v>
      </c>
      <c r="AW1" s="8">
        <v>41</v>
      </c>
      <c r="AX1" s="8">
        <v>42</v>
      </c>
      <c r="AY1" s="8">
        <v>43</v>
      </c>
      <c r="AZ1" s="8">
        <v>44</v>
      </c>
      <c r="BA1" s="8">
        <v>45</v>
      </c>
      <c r="BB1" s="8">
        <v>46</v>
      </c>
      <c r="BC1" s="8">
        <v>47</v>
      </c>
      <c r="BD1" s="8">
        <v>48</v>
      </c>
      <c r="BE1" s="8">
        <v>49</v>
      </c>
      <c r="BF1" s="8">
        <v>50</v>
      </c>
      <c r="BG1" s="8">
        <v>51</v>
      </c>
      <c r="BH1" s="8">
        <v>52</v>
      </c>
      <c r="BI1" s="8">
        <v>53</v>
      </c>
      <c r="BJ1" s="8">
        <v>54</v>
      </c>
      <c r="BK1" s="8">
        <v>55</v>
      </c>
      <c r="BL1" s="8">
        <v>56</v>
      </c>
      <c r="BM1" s="8">
        <v>57</v>
      </c>
    </row>
    <row r="2" spans="1:65" ht="13.15" x14ac:dyDescent="0.4">
      <c r="A2" s="8"/>
      <c r="B2" s="8"/>
      <c r="C2" s="7"/>
      <c r="D2" s="7"/>
      <c r="E2" s="8"/>
      <c r="F2" s="8" t="s">
        <v>697</v>
      </c>
      <c r="G2" s="8" t="s">
        <v>698</v>
      </c>
      <c r="H2" s="8" t="s">
        <v>699</v>
      </c>
      <c r="I2" s="8"/>
      <c r="J2" s="8" t="s">
        <v>700</v>
      </c>
      <c r="K2" s="8" t="s">
        <v>701</v>
      </c>
      <c r="L2" s="8" t="s">
        <v>702</v>
      </c>
      <c r="M2" s="8" t="s">
        <v>703</v>
      </c>
      <c r="N2" s="8" t="s">
        <v>704</v>
      </c>
      <c r="O2" s="8" t="s">
        <v>705</v>
      </c>
      <c r="P2" s="8" t="s">
        <v>706</v>
      </c>
      <c r="Q2" s="8"/>
      <c r="R2" s="8" t="s">
        <v>707</v>
      </c>
      <c r="S2" s="8" t="s">
        <v>708</v>
      </c>
      <c r="T2" s="8"/>
      <c r="U2" s="8"/>
      <c r="V2" s="8" t="s">
        <v>709</v>
      </c>
      <c r="W2" s="8" t="s">
        <v>710</v>
      </c>
      <c r="X2" s="8"/>
      <c r="Y2" s="8" t="s">
        <v>711</v>
      </c>
      <c r="Z2" s="8" t="s">
        <v>712</v>
      </c>
      <c r="AA2" s="8" t="s">
        <v>713</v>
      </c>
      <c r="AB2" s="8" t="s">
        <v>713</v>
      </c>
      <c r="AC2" s="8" t="s">
        <v>714</v>
      </c>
      <c r="AD2" s="8"/>
      <c r="AE2" s="8" t="s">
        <v>715</v>
      </c>
      <c r="AF2" s="8" t="s">
        <v>716</v>
      </c>
      <c r="AG2" s="8" t="s">
        <v>717</v>
      </c>
      <c r="AH2" s="8" t="s">
        <v>716</v>
      </c>
      <c r="AI2" s="8" t="s">
        <v>718</v>
      </c>
      <c r="AJ2" s="8" t="s">
        <v>719</v>
      </c>
      <c r="AK2" s="8" t="s">
        <v>720</v>
      </c>
      <c r="AL2" s="8" t="s">
        <v>721</v>
      </c>
      <c r="AM2" s="8"/>
      <c r="AN2" s="8" t="s">
        <v>722</v>
      </c>
      <c r="AO2" s="8" t="s">
        <v>723</v>
      </c>
      <c r="AP2" s="8" t="s">
        <v>724</v>
      </c>
      <c r="AQ2" s="8"/>
      <c r="AR2" s="8" t="s">
        <v>725</v>
      </c>
      <c r="AS2" s="8" t="s">
        <v>726</v>
      </c>
      <c r="AT2" s="8" t="s">
        <v>727</v>
      </c>
      <c r="AU2" s="8" t="s">
        <v>728</v>
      </c>
      <c r="AV2" s="8"/>
      <c r="AW2" s="8" t="s">
        <v>729</v>
      </c>
      <c r="AX2" s="8" t="s">
        <v>730</v>
      </c>
      <c r="AY2" s="8" t="s">
        <v>731</v>
      </c>
      <c r="AZ2" s="8" t="s">
        <v>732</v>
      </c>
      <c r="BA2" s="8" t="s">
        <v>733</v>
      </c>
      <c r="BB2" s="8" t="s">
        <v>734</v>
      </c>
      <c r="BC2" s="8" t="s">
        <v>735</v>
      </c>
      <c r="BD2" s="8" t="s">
        <v>736</v>
      </c>
      <c r="BE2" s="8" t="s">
        <v>737</v>
      </c>
      <c r="BF2" s="8" t="s">
        <v>738</v>
      </c>
      <c r="BG2" s="8" t="s">
        <v>739</v>
      </c>
      <c r="BH2" s="8"/>
      <c r="BI2" s="8"/>
      <c r="BJ2" s="8" t="s">
        <v>740</v>
      </c>
      <c r="BK2" s="8" t="s">
        <v>741</v>
      </c>
      <c r="BL2" s="8"/>
      <c r="BM2" s="8"/>
    </row>
    <row r="3" spans="1:65" ht="13.15" x14ac:dyDescent="0.4">
      <c r="A3" s="8" t="s">
        <v>174</v>
      </c>
      <c r="B3" s="8" t="s">
        <v>175</v>
      </c>
      <c r="C3" s="8" t="s">
        <v>176</v>
      </c>
      <c r="D3" s="8" t="s">
        <v>177</v>
      </c>
      <c r="E3" s="8" t="s">
        <v>32</v>
      </c>
      <c r="F3" s="8" t="s">
        <v>742</v>
      </c>
      <c r="G3" s="8" t="s">
        <v>743</v>
      </c>
      <c r="H3" s="8" t="s">
        <v>729</v>
      </c>
      <c r="I3" s="8" t="s">
        <v>42</v>
      </c>
      <c r="J3" s="8" t="s">
        <v>744</v>
      </c>
      <c r="K3" s="8" t="s">
        <v>745</v>
      </c>
      <c r="L3" s="8" t="s">
        <v>746</v>
      </c>
      <c r="M3" s="8" t="s">
        <v>747</v>
      </c>
      <c r="N3" s="8" t="s">
        <v>748</v>
      </c>
      <c r="O3" s="8" t="s">
        <v>749</v>
      </c>
      <c r="P3" s="8" t="s">
        <v>750</v>
      </c>
      <c r="Q3" s="8" t="s">
        <v>58</v>
      </c>
      <c r="R3" s="8" t="s">
        <v>751</v>
      </c>
      <c r="S3" s="8" t="s">
        <v>752</v>
      </c>
      <c r="T3" s="8" t="s">
        <v>64</v>
      </c>
      <c r="U3" s="8" t="s">
        <v>66</v>
      </c>
      <c r="V3" s="8" t="s">
        <v>753</v>
      </c>
      <c r="W3" s="8" t="s">
        <v>754</v>
      </c>
      <c r="X3" s="8" t="s">
        <v>72</v>
      </c>
      <c r="Y3" s="8" t="s">
        <v>755</v>
      </c>
      <c r="Z3" s="8" t="s">
        <v>756</v>
      </c>
      <c r="AA3" s="8" t="s">
        <v>757</v>
      </c>
      <c r="AB3" s="8" t="s">
        <v>758</v>
      </c>
      <c r="AC3" s="8" t="s">
        <v>759</v>
      </c>
      <c r="AD3" s="8" t="s">
        <v>84</v>
      </c>
      <c r="AE3" s="8" t="s">
        <v>760</v>
      </c>
      <c r="AF3" s="8" t="s">
        <v>761</v>
      </c>
      <c r="AG3" s="8" t="s">
        <v>762</v>
      </c>
      <c r="AH3" s="8" t="s">
        <v>763</v>
      </c>
      <c r="AI3" s="8" t="s">
        <v>764</v>
      </c>
      <c r="AJ3" s="8" t="s">
        <v>764</v>
      </c>
      <c r="AK3" s="8" t="s">
        <v>765</v>
      </c>
      <c r="AL3" s="8" t="s">
        <v>765</v>
      </c>
      <c r="AM3" s="8" t="s">
        <v>41</v>
      </c>
      <c r="AN3" s="8" t="s">
        <v>766</v>
      </c>
      <c r="AO3" s="8" t="s">
        <v>767</v>
      </c>
      <c r="AP3" s="8" t="s">
        <v>768</v>
      </c>
      <c r="AQ3" s="8" t="s">
        <v>49</v>
      </c>
      <c r="AR3" s="8" t="s">
        <v>769</v>
      </c>
      <c r="AS3" s="8" t="s">
        <v>770</v>
      </c>
      <c r="AT3" s="8" t="s">
        <v>771</v>
      </c>
      <c r="AU3" s="8" t="s">
        <v>772</v>
      </c>
      <c r="AV3" s="8" t="s">
        <v>59</v>
      </c>
      <c r="AW3" s="8" t="s">
        <v>773</v>
      </c>
      <c r="AX3" s="8" t="s">
        <v>774</v>
      </c>
      <c r="AY3" s="8" t="s">
        <v>775</v>
      </c>
      <c r="AZ3" s="8" t="s">
        <v>776</v>
      </c>
      <c r="BA3" s="8" t="s">
        <v>777</v>
      </c>
      <c r="BB3" s="8" t="s">
        <v>778</v>
      </c>
      <c r="BC3" s="8" t="s">
        <v>779</v>
      </c>
      <c r="BD3" s="8" t="s">
        <v>780</v>
      </c>
      <c r="BE3" s="8" t="s">
        <v>781</v>
      </c>
      <c r="BF3" s="8" t="s">
        <v>782</v>
      </c>
      <c r="BG3" s="8" t="s">
        <v>783</v>
      </c>
      <c r="BH3" s="8" t="s">
        <v>83</v>
      </c>
      <c r="BI3" s="8" t="s">
        <v>784</v>
      </c>
      <c r="BJ3" s="8" t="s">
        <v>785</v>
      </c>
      <c r="BK3" s="8" t="s">
        <v>786</v>
      </c>
      <c r="BL3" s="8" t="s">
        <v>93</v>
      </c>
      <c r="BM3" s="8" t="s">
        <v>96</v>
      </c>
    </row>
    <row r="4" spans="1:65" ht="13.15" x14ac:dyDescent="0.4">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row>
    <row r="5" spans="1:65" x14ac:dyDescent="0.35">
      <c r="A5" s="13">
        <v>111500100</v>
      </c>
      <c r="B5" t="s">
        <v>185</v>
      </c>
      <c r="C5" t="s">
        <v>186</v>
      </c>
      <c r="D5" t="s">
        <v>187</v>
      </c>
      <c r="E5" s="27">
        <v>13.443333333333333</v>
      </c>
      <c r="F5" s="27">
        <v>5.1683297644539614</v>
      </c>
      <c r="G5" s="27">
        <v>4.5533333333333337</v>
      </c>
      <c r="H5" s="27">
        <v>1.67</v>
      </c>
      <c r="I5" s="27">
        <v>1.1200000000000001</v>
      </c>
      <c r="J5" s="27">
        <v>4.5633333333333335</v>
      </c>
      <c r="K5" s="27">
        <v>3.65</v>
      </c>
      <c r="L5" s="27">
        <v>1.5366666666666668</v>
      </c>
      <c r="M5" s="27">
        <v>4.3133333333333335</v>
      </c>
      <c r="N5" s="27">
        <v>5.3966666666666656</v>
      </c>
      <c r="O5" s="27">
        <v>0.53185682002781898</v>
      </c>
      <c r="P5" s="27">
        <v>1.9333333333333333</v>
      </c>
      <c r="Q5" s="27">
        <v>3.7133333333333334</v>
      </c>
      <c r="R5" s="27">
        <v>4.4366666666666665</v>
      </c>
      <c r="S5" s="27">
        <v>5.5533333333333337</v>
      </c>
      <c r="T5" s="27">
        <v>3.9899999999999998</v>
      </c>
      <c r="U5" s="27">
        <v>5.0399999999999991</v>
      </c>
      <c r="V5" s="27">
        <v>1.4666666666666668</v>
      </c>
      <c r="W5" s="27">
        <v>2.293333333333333</v>
      </c>
      <c r="X5" s="27">
        <v>1.9066666666666665</v>
      </c>
      <c r="Y5" s="27">
        <v>18.676666666666666</v>
      </c>
      <c r="Z5" s="27">
        <v>6.4899999999999993</v>
      </c>
      <c r="AA5" s="27">
        <v>3.6166666666666667</v>
      </c>
      <c r="AB5" s="27">
        <v>1.8166666666666667</v>
      </c>
      <c r="AC5" s="27">
        <v>3.7900000000000005</v>
      </c>
      <c r="AD5" s="27">
        <v>2.6766666666666672</v>
      </c>
      <c r="AE5" s="29">
        <v>902.91666666666663</v>
      </c>
      <c r="AF5" s="29">
        <v>281631.66666666669</v>
      </c>
      <c r="AG5" s="25">
        <v>6.9989999999999997</v>
      </c>
      <c r="AH5" s="29">
        <v>1405.2367712698476</v>
      </c>
      <c r="AI5" s="27" t="s">
        <v>810</v>
      </c>
      <c r="AJ5" s="27">
        <v>164.79407762333332</v>
      </c>
      <c r="AK5" s="27">
        <v>105.35254714660374</v>
      </c>
      <c r="AL5" s="27">
        <v>270.14</v>
      </c>
      <c r="AM5" s="27">
        <v>188.01390000000001</v>
      </c>
      <c r="AN5" s="27">
        <v>59.626666666666665</v>
      </c>
      <c r="AO5" s="30">
        <v>3.0696666666666665</v>
      </c>
      <c r="AP5" s="27">
        <v>83.336666666666659</v>
      </c>
      <c r="AQ5" s="27">
        <v>98.976666666666674</v>
      </c>
      <c r="AR5" s="27">
        <v>81.526666666666657</v>
      </c>
      <c r="AS5" s="27">
        <v>10.243333333333334</v>
      </c>
      <c r="AT5" s="27">
        <v>483.70333333333338</v>
      </c>
      <c r="AU5" s="27">
        <v>4.8899999999999997</v>
      </c>
      <c r="AV5" s="27">
        <v>10.590000000000002</v>
      </c>
      <c r="AW5" s="27">
        <v>4.82</v>
      </c>
      <c r="AX5" s="27">
        <v>16.556666666666668</v>
      </c>
      <c r="AY5" s="27">
        <v>35.556666666666665</v>
      </c>
      <c r="AZ5" s="27">
        <v>3.6699999999999995</v>
      </c>
      <c r="BA5" s="27">
        <v>1.28</v>
      </c>
      <c r="BB5" s="27">
        <v>12.479999999999999</v>
      </c>
      <c r="BC5" s="27">
        <v>40.76</v>
      </c>
      <c r="BD5" s="27">
        <v>25.3</v>
      </c>
      <c r="BE5" s="27">
        <v>34.70333333333334</v>
      </c>
      <c r="BF5" s="27">
        <v>83.33</v>
      </c>
      <c r="BG5" s="27">
        <v>5.8049999999999997</v>
      </c>
      <c r="BH5" s="27">
        <v>11.486666666666666</v>
      </c>
      <c r="BI5" s="27">
        <v>16.5</v>
      </c>
      <c r="BJ5" s="27">
        <v>3.8733333333333335</v>
      </c>
      <c r="BK5" s="27">
        <v>55</v>
      </c>
      <c r="BL5" s="27">
        <v>10.17</v>
      </c>
      <c r="BM5" s="27">
        <v>11.520000000000001</v>
      </c>
    </row>
    <row r="6" spans="1:65" x14ac:dyDescent="0.35">
      <c r="A6" s="13">
        <v>112220125</v>
      </c>
      <c r="B6" t="s">
        <v>185</v>
      </c>
      <c r="C6" t="s">
        <v>188</v>
      </c>
      <c r="D6" t="s">
        <v>189</v>
      </c>
      <c r="E6" s="27">
        <v>13.373333333333335</v>
      </c>
      <c r="F6" s="27">
        <v>5.6403249097472923</v>
      </c>
      <c r="G6" s="27">
        <v>4.6433333333333335</v>
      </c>
      <c r="H6" s="27">
        <v>1.67</v>
      </c>
      <c r="I6" s="27">
        <v>1.1533333333333333</v>
      </c>
      <c r="J6" s="27">
        <v>4.51</v>
      </c>
      <c r="K6" s="27">
        <v>4.083333333333333</v>
      </c>
      <c r="L6" s="27">
        <v>1.5833333333333333</v>
      </c>
      <c r="M6" s="27">
        <v>4.2299999999999995</v>
      </c>
      <c r="N6" s="27">
        <v>5.4066666666666663</v>
      </c>
      <c r="O6" s="27">
        <v>0.64</v>
      </c>
      <c r="P6" s="27">
        <v>1.96</v>
      </c>
      <c r="Q6" s="27">
        <v>3.8733333333333331</v>
      </c>
      <c r="R6" s="27">
        <v>4.3833333333333329</v>
      </c>
      <c r="S6" s="27">
        <v>5.7033333333333331</v>
      </c>
      <c r="T6" s="27">
        <v>4.1033333333333326</v>
      </c>
      <c r="U6" s="27">
        <v>5.0966666666666667</v>
      </c>
      <c r="V6" s="27">
        <v>1.5633333333333332</v>
      </c>
      <c r="W6" s="27">
        <v>2.4899999999999998</v>
      </c>
      <c r="X6" s="27">
        <v>1.9766666666666666</v>
      </c>
      <c r="Y6" s="27">
        <v>19.016666666666666</v>
      </c>
      <c r="Z6" s="27">
        <v>6.8833333333333329</v>
      </c>
      <c r="AA6" s="27">
        <v>3.64</v>
      </c>
      <c r="AB6" s="27">
        <v>1.7633333333333334</v>
      </c>
      <c r="AC6" s="27">
        <v>3.7966666666666669</v>
      </c>
      <c r="AD6" s="27">
        <v>2.6833333333333336</v>
      </c>
      <c r="AE6" s="29">
        <v>1151.81</v>
      </c>
      <c r="AF6" s="29">
        <v>355922</v>
      </c>
      <c r="AG6" s="25">
        <v>6.8783333333333339</v>
      </c>
      <c r="AH6" s="29">
        <v>1756.9002334585477</v>
      </c>
      <c r="AI6" s="27" t="s">
        <v>810</v>
      </c>
      <c r="AJ6" s="27">
        <v>122.53242333468397</v>
      </c>
      <c r="AK6" s="27">
        <v>105.27106001095808</v>
      </c>
      <c r="AL6" s="27">
        <v>227.8</v>
      </c>
      <c r="AM6" s="27">
        <v>189.16409999999999</v>
      </c>
      <c r="AN6" s="27">
        <v>56.77</v>
      </c>
      <c r="AO6" s="30">
        <v>3.1244999999999998</v>
      </c>
      <c r="AP6" s="27">
        <v>77.083333333333329</v>
      </c>
      <c r="AQ6" s="27">
        <v>100.55666666666667</v>
      </c>
      <c r="AR6" s="27">
        <v>118.89</v>
      </c>
      <c r="AS6" s="27">
        <v>10.183333333333332</v>
      </c>
      <c r="AT6" s="27">
        <v>501.35999999999996</v>
      </c>
      <c r="AU6" s="27">
        <v>4.79</v>
      </c>
      <c r="AV6" s="27">
        <v>12.323333333333332</v>
      </c>
      <c r="AW6" s="27">
        <v>4.7833333333333332</v>
      </c>
      <c r="AX6" s="27">
        <v>21.666666666666668</v>
      </c>
      <c r="AY6" s="27">
        <v>43.833333333333336</v>
      </c>
      <c r="AZ6" s="27">
        <v>3.7266666666666666</v>
      </c>
      <c r="BA6" s="27">
        <v>1.1533333333333333</v>
      </c>
      <c r="BB6" s="27">
        <v>12.366666666666667</v>
      </c>
      <c r="BC6" s="27">
        <v>28.223333333333333</v>
      </c>
      <c r="BD6" s="27">
        <v>23.326666666666664</v>
      </c>
      <c r="BE6" s="27">
        <v>27.106666666666666</v>
      </c>
      <c r="BF6" s="27">
        <v>92.333333333333329</v>
      </c>
      <c r="BG6" s="27">
        <v>8.3333333333333339</v>
      </c>
      <c r="BH6" s="27">
        <v>13.160000000000002</v>
      </c>
      <c r="BI6" s="27">
        <v>20</v>
      </c>
      <c r="BJ6" s="27">
        <v>4.3633333333333333</v>
      </c>
      <c r="BK6" s="27">
        <v>68.976666666666674</v>
      </c>
      <c r="BL6" s="27">
        <v>10.540000000000001</v>
      </c>
      <c r="BM6" s="27">
        <v>12.376666666666667</v>
      </c>
    </row>
    <row r="7" spans="1:65" x14ac:dyDescent="0.35">
      <c r="A7" s="13">
        <v>113820200</v>
      </c>
      <c r="B7" t="s">
        <v>185</v>
      </c>
      <c r="C7" t="s">
        <v>190</v>
      </c>
      <c r="D7" t="s">
        <v>191</v>
      </c>
      <c r="E7" s="27">
        <v>13.689999999999998</v>
      </c>
      <c r="F7" s="27">
        <v>6.0124858757062141</v>
      </c>
      <c r="G7" s="27">
        <v>4.6133333333333333</v>
      </c>
      <c r="H7" s="27">
        <v>1.66</v>
      </c>
      <c r="I7" s="27">
        <v>1.1666666666666667</v>
      </c>
      <c r="J7" s="27">
        <v>4.5366666666666662</v>
      </c>
      <c r="K7" s="27">
        <v>3.8666666666666667</v>
      </c>
      <c r="L7" s="27">
        <v>1.6466666666666667</v>
      </c>
      <c r="M7" s="27">
        <v>4.4800000000000004</v>
      </c>
      <c r="N7" s="27">
        <v>5.2299999999999995</v>
      </c>
      <c r="O7" s="27">
        <v>0.48868456087326906</v>
      </c>
      <c r="P7" s="27">
        <v>1.95</v>
      </c>
      <c r="Q7" s="27">
        <v>3.8933333333333331</v>
      </c>
      <c r="R7" s="27">
        <v>4.47</v>
      </c>
      <c r="S7" s="27">
        <v>5.7399999999999993</v>
      </c>
      <c r="T7" s="27">
        <v>4.3099999999999996</v>
      </c>
      <c r="U7" s="27">
        <v>5.043333333333333</v>
      </c>
      <c r="V7" s="27">
        <v>1.7133333333333336</v>
      </c>
      <c r="W7" s="27">
        <v>2.5666666666666669</v>
      </c>
      <c r="X7" s="27">
        <v>1.9233333333333331</v>
      </c>
      <c r="Y7" s="27">
        <v>18.693333333333332</v>
      </c>
      <c r="Z7" s="27">
        <v>6.7066666666666661</v>
      </c>
      <c r="AA7" s="27">
        <v>3.7766666666666668</v>
      </c>
      <c r="AB7" s="27">
        <v>1.92</v>
      </c>
      <c r="AC7" s="27">
        <v>3.8333333333333335</v>
      </c>
      <c r="AD7" s="27">
        <v>2.7100000000000004</v>
      </c>
      <c r="AE7" s="29">
        <v>1022.4366666666668</v>
      </c>
      <c r="AF7" s="29">
        <v>384393</v>
      </c>
      <c r="AG7" s="25">
        <v>7.0909166666666676</v>
      </c>
      <c r="AH7" s="29">
        <v>1935.7279427441806</v>
      </c>
      <c r="AI7" s="27" t="s">
        <v>810</v>
      </c>
      <c r="AJ7" s="27">
        <v>117.00442001137947</v>
      </c>
      <c r="AK7" s="27">
        <v>102.39947208631465</v>
      </c>
      <c r="AL7" s="27">
        <v>219.4</v>
      </c>
      <c r="AM7" s="27">
        <v>188.55195000000001</v>
      </c>
      <c r="AN7" s="27">
        <v>54.516666666666673</v>
      </c>
      <c r="AO7" s="30">
        <v>3.1263333333333332</v>
      </c>
      <c r="AP7" s="27">
        <v>92.333333333333329</v>
      </c>
      <c r="AQ7" s="27">
        <v>101.83333333333333</v>
      </c>
      <c r="AR7" s="27">
        <v>125.77666666666666</v>
      </c>
      <c r="AS7" s="27">
        <v>10.283333333333333</v>
      </c>
      <c r="AT7" s="27">
        <v>460.78666666666669</v>
      </c>
      <c r="AU7" s="27">
        <v>5.6333333333333329</v>
      </c>
      <c r="AV7" s="27">
        <v>10.99</v>
      </c>
      <c r="AW7" s="27">
        <v>4.916666666666667</v>
      </c>
      <c r="AX7" s="27">
        <v>20.066666666666666</v>
      </c>
      <c r="AY7" s="27">
        <v>45.74</v>
      </c>
      <c r="AZ7" s="27">
        <v>3.7600000000000002</v>
      </c>
      <c r="BA7" s="27">
        <v>1.3333333333333333</v>
      </c>
      <c r="BB7" s="27">
        <v>15.17</v>
      </c>
      <c r="BC7" s="27">
        <v>40.15</v>
      </c>
      <c r="BD7" s="27">
        <v>35.246666666666663</v>
      </c>
      <c r="BE7" s="27">
        <v>38.949999999999996</v>
      </c>
      <c r="BF7" s="27">
        <v>98.583333333333329</v>
      </c>
      <c r="BG7" s="27">
        <v>4.125</v>
      </c>
      <c r="BH7" s="27">
        <v>12.540000000000001</v>
      </c>
      <c r="BI7" s="27">
        <v>16.366666666666664</v>
      </c>
      <c r="BJ7" s="27">
        <v>3.5033333333333334</v>
      </c>
      <c r="BK7" s="27">
        <v>57.866666666666674</v>
      </c>
      <c r="BL7" s="27">
        <v>10.4</v>
      </c>
      <c r="BM7" s="27">
        <v>11.943333333333335</v>
      </c>
    </row>
    <row r="8" spans="1:65" x14ac:dyDescent="0.35">
      <c r="A8" s="13">
        <v>119460235</v>
      </c>
      <c r="B8" t="s">
        <v>185</v>
      </c>
      <c r="C8" t="s">
        <v>192</v>
      </c>
      <c r="D8" t="s">
        <v>193</v>
      </c>
      <c r="E8" s="27">
        <v>13.813333333333333</v>
      </c>
      <c r="F8" s="27">
        <v>5.5477120315581843</v>
      </c>
      <c r="G8" s="27">
        <v>4.72</v>
      </c>
      <c r="H8" s="27">
        <v>1.4133333333333333</v>
      </c>
      <c r="I8" s="27">
        <v>1.1166666666666665</v>
      </c>
      <c r="J8" s="27">
        <v>4.5233333333333334</v>
      </c>
      <c r="K8" s="27">
        <v>3.8833333333333329</v>
      </c>
      <c r="L8" s="27">
        <v>1.5366666666666668</v>
      </c>
      <c r="M8" s="27">
        <v>4.4866666666666664</v>
      </c>
      <c r="N8" s="27">
        <v>5.4233333333333329</v>
      </c>
      <c r="O8" s="27">
        <v>0.69</v>
      </c>
      <c r="P8" s="27">
        <v>1.9533333333333331</v>
      </c>
      <c r="Q8" s="27">
        <v>3.7533333333333334</v>
      </c>
      <c r="R8" s="27">
        <v>4.4499999999999993</v>
      </c>
      <c r="S8" s="27">
        <v>5.72</v>
      </c>
      <c r="T8" s="27">
        <v>4.0166666666666666</v>
      </c>
      <c r="U8" s="27">
        <v>5.123333333333334</v>
      </c>
      <c r="V8" s="27">
        <v>1.4666666666666668</v>
      </c>
      <c r="W8" s="27">
        <v>2.4099999999999997</v>
      </c>
      <c r="X8" s="27">
        <v>1.92</v>
      </c>
      <c r="Y8" s="27">
        <v>18.706666666666667</v>
      </c>
      <c r="Z8" s="27">
        <v>6.7933333333333339</v>
      </c>
      <c r="AA8" s="27">
        <v>3.4266666666666672</v>
      </c>
      <c r="AB8" s="27">
        <v>1.64</v>
      </c>
      <c r="AC8" s="27">
        <v>3.81</v>
      </c>
      <c r="AD8" s="27">
        <v>2.69</v>
      </c>
      <c r="AE8" s="29">
        <v>926.77666666666664</v>
      </c>
      <c r="AF8" s="29">
        <v>337031</v>
      </c>
      <c r="AG8" s="25">
        <v>6.9643333333333333</v>
      </c>
      <c r="AH8" s="29">
        <v>1674.5583739608307</v>
      </c>
      <c r="AI8" s="27">
        <v>172.8828221</v>
      </c>
      <c r="AJ8" s="27" t="s">
        <v>810</v>
      </c>
      <c r="AK8" s="27" t="s">
        <v>810</v>
      </c>
      <c r="AL8" s="27">
        <v>172.8828221</v>
      </c>
      <c r="AM8" s="27">
        <v>213.41475</v>
      </c>
      <c r="AN8" s="27">
        <v>51.24666666666667</v>
      </c>
      <c r="AO8" s="30">
        <v>3.0834166666666665</v>
      </c>
      <c r="AP8" s="27">
        <v>86.780000000000015</v>
      </c>
      <c r="AQ8" s="27">
        <v>88.826666666666668</v>
      </c>
      <c r="AR8" s="27">
        <v>91.056666666666672</v>
      </c>
      <c r="AS8" s="27">
        <v>10.103333333333333</v>
      </c>
      <c r="AT8" s="27">
        <v>496.36666666666662</v>
      </c>
      <c r="AU8" s="27">
        <v>5.0233333333333334</v>
      </c>
      <c r="AV8" s="27">
        <v>11.346666666666669</v>
      </c>
      <c r="AW8" s="27">
        <v>5.0733333333333333</v>
      </c>
      <c r="AX8" s="27">
        <v>16.556666666666668</v>
      </c>
      <c r="AY8" s="27">
        <v>43.943333333333328</v>
      </c>
      <c r="AZ8" s="27">
        <v>3.7633333333333332</v>
      </c>
      <c r="BA8" s="27">
        <v>1.1133333333333333</v>
      </c>
      <c r="BB8" s="27">
        <v>12.14</v>
      </c>
      <c r="BC8" s="27">
        <v>50.49</v>
      </c>
      <c r="BD8" s="27">
        <v>28.933333333333334</v>
      </c>
      <c r="BE8" s="27">
        <v>37.276666666666671</v>
      </c>
      <c r="BF8" s="27">
        <v>84.443333333333328</v>
      </c>
      <c r="BG8" s="27">
        <v>11</v>
      </c>
      <c r="BH8" s="27">
        <v>11.523333333333333</v>
      </c>
      <c r="BI8" s="27">
        <v>18.223333333333333</v>
      </c>
      <c r="BJ8" s="27">
        <v>3.59</v>
      </c>
      <c r="BK8" s="27">
        <v>52.776666666666664</v>
      </c>
      <c r="BL8" s="27">
        <v>10.326666666666666</v>
      </c>
      <c r="BM8" s="27">
        <v>11.88</v>
      </c>
    </row>
    <row r="9" spans="1:65" x14ac:dyDescent="0.35">
      <c r="A9" s="13">
        <v>120020250</v>
      </c>
      <c r="B9" t="s">
        <v>185</v>
      </c>
      <c r="C9" t="s">
        <v>194</v>
      </c>
      <c r="D9" t="s">
        <v>195</v>
      </c>
      <c r="E9" s="27">
        <v>13.83</v>
      </c>
      <c r="F9" s="27">
        <v>6.1697468354430383</v>
      </c>
      <c r="G9" s="27">
        <v>4.5500000000000007</v>
      </c>
      <c r="H9" s="27">
        <v>1.67</v>
      </c>
      <c r="I9" s="27">
        <v>1.1199999999999999</v>
      </c>
      <c r="J9" s="27">
        <v>4.496666666666667</v>
      </c>
      <c r="K9" s="27">
        <v>3.7933333333333334</v>
      </c>
      <c r="L9" s="27">
        <v>1.5600000000000003</v>
      </c>
      <c r="M9" s="27">
        <v>4.3999999999999995</v>
      </c>
      <c r="N9" s="27">
        <v>5.203333333333334</v>
      </c>
      <c r="O9" s="27">
        <v>0.48835849999999997</v>
      </c>
      <c r="P9" s="27">
        <v>1.9466666666666665</v>
      </c>
      <c r="Q9" s="27">
        <v>3.78</v>
      </c>
      <c r="R9" s="27">
        <v>4.4766666666666666</v>
      </c>
      <c r="S9" s="27">
        <v>5.7433333333333323</v>
      </c>
      <c r="T9" s="27">
        <v>4.21</v>
      </c>
      <c r="U9" s="27">
        <v>5.1633333333333331</v>
      </c>
      <c r="V9" s="27">
        <v>1.7433333333333332</v>
      </c>
      <c r="W9" s="27">
        <v>2.56</v>
      </c>
      <c r="X9" s="27">
        <v>1.9000000000000001</v>
      </c>
      <c r="Y9" s="27">
        <v>18.553333333333331</v>
      </c>
      <c r="Z9" s="27">
        <v>6.5966666666666667</v>
      </c>
      <c r="AA9" s="27">
        <v>3.4966666666666666</v>
      </c>
      <c r="AB9" s="27">
        <v>1.9266666666666667</v>
      </c>
      <c r="AC9" s="27">
        <v>3.8166666666666664</v>
      </c>
      <c r="AD9" s="27">
        <v>2.7033333333333331</v>
      </c>
      <c r="AE9" s="29">
        <v>1131.4333333333334</v>
      </c>
      <c r="AF9" s="29">
        <v>322255.33333333331</v>
      </c>
      <c r="AG9" s="25">
        <v>6.8566666666666665</v>
      </c>
      <c r="AH9" s="29">
        <v>1585.4972507986033</v>
      </c>
      <c r="AI9" s="27">
        <v>142.23197348343723</v>
      </c>
      <c r="AJ9" s="27" t="s">
        <v>810</v>
      </c>
      <c r="AK9" s="27" t="s">
        <v>810</v>
      </c>
      <c r="AL9" s="27">
        <v>142.23197348343723</v>
      </c>
      <c r="AM9" s="27">
        <v>188.01390000000001</v>
      </c>
      <c r="AN9" s="27">
        <v>47.54666666666666</v>
      </c>
      <c r="AO9" s="30">
        <v>3.2019444444444445</v>
      </c>
      <c r="AP9" s="27">
        <v>107.94666666666667</v>
      </c>
      <c r="AQ9" s="27">
        <v>106.49000000000001</v>
      </c>
      <c r="AR9" s="27">
        <v>113.84666666666665</v>
      </c>
      <c r="AS9" s="27">
        <v>10.06</v>
      </c>
      <c r="AT9" s="27">
        <v>510.84</v>
      </c>
      <c r="AU9" s="27">
        <v>4.9566666666666661</v>
      </c>
      <c r="AV9" s="27">
        <v>12.556666666666667</v>
      </c>
      <c r="AW9" s="27">
        <v>4.7566666666666668</v>
      </c>
      <c r="AX9" s="27">
        <v>21.343333333333334</v>
      </c>
      <c r="AY9" s="27">
        <v>52.410000000000004</v>
      </c>
      <c r="AZ9" s="27">
        <v>3.7133333333333334</v>
      </c>
      <c r="BA9" s="27">
        <v>1.1733333333333333</v>
      </c>
      <c r="BB9" s="27">
        <v>14.5</v>
      </c>
      <c r="BC9" s="27">
        <v>56.236666666666672</v>
      </c>
      <c r="BD9" s="27">
        <v>29.186666666666667</v>
      </c>
      <c r="BE9" s="27">
        <v>53.48</v>
      </c>
      <c r="BF9" s="27">
        <v>107.71666666666665</v>
      </c>
      <c r="BG9" s="27">
        <v>12.956666666666665</v>
      </c>
      <c r="BH9" s="27">
        <v>12.99</v>
      </c>
      <c r="BI9" s="27">
        <v>20</v>
      </c>
      <c r="BJ9" s="27">
        <v>4.0466666666666669</v>
      </c>
      <c r="BK9" s="27">
        <v>49.913333333333334</v>
      </c>
      <c r="BL9" s="27">
        <v>10.493333333333334</v>
      </c>
      <c r="BM9" s="27">
        <v>12.266666666666666</v>
      </c>
    </row>
    <row r="10" spans="1:65" x14ac:dyDescent="0.35">
      <c r="A10" s="13">
        <v>122520300</v>
      </c>
      <c r="B10" t="s">
        <v>185</v>
      </c>
      <c r="C10" t="s">
        <v>196</v>
      </c>
      <c r="D10" t="s">
        <v>197</v>
      </c>
      <c r="E10" s="27">
        <v>14.083333333333334</v>
      </c>
      <c r="F10" s="27">
        <v>5.6672477064220184</v>
      </c>
      <c r="G10" s="27">
        <v>4.62</v>
      </c>
      <c r="H10" s="27">
        <v>1.67</v>
      </c>
      <c r="I10" s="27">
        <v>1.1066666666666667</v>
      </c>
      <c r="J10" s="27">
        <v>4.4866666666666672</v>
      </c>
      <c r="K10" s="27">
        <v>3.7066666666666666</v>
      </c>
      <c r="L10" s="27">
        <v>1.5233333333333334</v>
      </c>
      <c r="M10" s="27">
        <v>4.3466666666666676</v>
      </c>
      <c r="N10" s="27">
        <v>5.0599999999999996</v>
      </c>
      <c r="O10" s="27">
        <v>0.53149083333333336</v>
      </c>
      <c r="P10" s="27">
        <v>1.9466666666666665</v>
      </c>
      <c r="Q10" s="27">
        <v>3.7033333333333331</v>
      </c>
      <c r="R10" s="27">
        <v>4.45</v>
      </c>
      <c r="S10" s="27">
        <v>5.7200000000000015</v>
      </c>
      <c r="T10" s="27">
        <v>4.0200000000000005</v>
      </c>
      <c r="U10" s="27">
        <v>5.12</v>
      </c>
      <c r="V10" s="27">
        <v>1.4366666666666665</v>
      </c>
      <c r="W10" s="27">
        <v>2.2933333333333334</v>
      </c>
      <c r="X10" s="27">
        <v>1.9000000000000001</v>
      </c>
      <c r="Y10" s="27">
        <v>18.540000000000003</v>
      </c>
      <c r="Z10" s="27">
        <v>6.496666666666667</v>
      </c>
      <c r="AA10" s="27">
        <v>3.2666666666666671</v>
      </c>
      <c r="AB10" s="27">
        <v>1.61</v>
      </c>
      <c r="AC10" s="27">
        <v>3.8066666666666666</v>
      </c>
      <c r="AD10" s="27">
        <v>2.69</v>
      </c>
      <c r="AE10" s="29">
        <v>712.33333333333337</v>
      </c>
      <c r="AF10" s="29">
        <v>341702.33333333331</v>
      </c>
      <c r="AG10" s="25">
        <v>6.9899444444444443</v>
      </c>
      <c r="AH10" s="29">
        <v>1703.2728061916616</v>
      </c>
      <c r="AI10" s="27">
        <v>180.92595077095962</v>
      </c>
      <c r="AJ10" s="27" t="s">
        <v>810</v>
      </c>
      <c r="AK10" s="27" t="s">
        <v>810</v>
      </c>
      <c r="AL10" s="27">
        <v>180.92595077095962</v>
      </c>
      <c r="AM10" s="27">
        <v>186.21695</v>
      </c>
      <c r="AN10" s="27">
        <v>52</v>
      </c>
      <c r="AO10" s="30">
        <v>3.1353333333333331</v>
      </c>
      <c r="AP10" s="27">
        <v>80.866666666666674</v>
      </c>
      <c r="AQ10" s="27">
        <v>90.5</v>
      </c>
      <c r="AR10" s="27">
        <v>94.276666666666657</v>
      </c>
      <c r="AS10" s="27">
        <v>10.040000000000001</v>
      </c>
      <c r="AT10" s="27">
        <v>519.92999999999995</v>
      </c>
      <c r="AU10" s="27">
        <v>4.8033333333333337</v>
      </c>
      <c r="AV10" s="27">
        <v>9.7299999999999986</v>
      </c>
      <c r="AW10" s="27">
        <v>4.6866666666666665</v>
      </c>
      <c r="AX10" s="27">
        <v>17.133333333333333</v>
      </c>
      <c r="AY10" s="27">
        <v>32.583333333333336</v>
      </c>
      <c r="AZ10" s="27">
        <v>3.7366666666666668</v>
      </c>
      <c r="BA10" s="27">
        <v>1.0366666666666666</v>
      </c>
      <c r="BB10" s="27">
        <v>14.25</v>
      </c>
      <c r="BC10" s="27">
        <v>30.12</v>
      </c>
      <c r="BD10" s="27">
        <v>23.153333333333332</v>
      </c>
      <c r="BE10" s="27">
        <v>31.41</v>
      </c>
      <c r="BF10" s="27">
        <v>89.026666666666657</v>
      </c>
      <c r="BG10" s="27">
        <v>11.333333333333334</v>
      </c>
      <c r="BH10" s="27">
        <v>13.496666666666668</v>
      </c>
      <c r="BI10" s="27">
        <v>17.5</v>
      </c>
      <c r="BJ10" s="27">
        <v>3.9800000000000004</v>
      </c>
      <c r="BK10" s="27">
        <v>48.966666666666661</v>
      </c>
      <c r="BL10" s="27">
        <v>10.229999999999999</v>
      </c>
      <c r="BM10" s="27">
        <v>11.386666666666665</v>
      </c>
    </row>
    <row r="11" spans="1:65" x14ac:dyDescent="0.35">
      <c r="A11" s="13">
        <v>126620500</v>
      </c>
      <c r="B11" t="s">
        <v>185</v>
      </c>
      <c r="C11" t="s">
        <v>198</v>
      </c>
      <c r="D11" t="s">
        <v>199</v>
      </c>
      <c r="E11" s="27">
        <v>13.906666666666666</v>
      </c>
      <c r="F11" s="27">
        <v>6.0431052984574123</v>
      </c>
      <c r="G11" s="27">
        <v>4.8133333333333335</v>
      </c>
      <c r="H11" s="27">
        <v>1.42</v>
      </c>
      <c r="I11" s="27">
        <v>1.1733333333333331</v>
      </c>
      <c r="J11" s="27">
        <v>4.55</v>
      </c>
      <c r="K11" s="27">
        <v>4.003333333333333</v>
      </c>
      <c r="L11" s="27">
        <v>1.656666666666667</v>
      </c>
      <c r="M11" s="27">
        <v>4.5233333333333334</v>
      </c>
      <c r="N11" s="27">
        <v>5.3266666666666671</v>
      </c>
      <c r="O11" s="27">
        <v>0.69</v>
      </c>
      <c r="P11" s="27">
        <v>1.9400000000000002</v>
      </c>
      <c r="Q11" s="27">
        <v>4.0233333333333334</v>
      </c>
      <c r="R11" s="27">
        <v>4.41</v>
      </c>
      <c r="S11" s="27">
        <v>5.8833333333333329</v>
      </c>
      <c r="T11" s="27">
        <v>4.41</v>
      </c>
      <c r="U11" s="27">
        <v>5.03</v>
      </c>
      <c r="V11" s="27">
        <v>1.68</v>
      </c>
      <c r="W11" s="27">
        <v>2.59</v>
      </c>
      <c r="X11" s="27">
        <v>1.9433333333333334</v>
      </c>
      <c r="Y11" s="27">
        <v>19.036666666666665</v>
      </c>
      <c r="Z11" s="27">
        <v>6.7399999999999993</v>
      </c>
      <c r="AA11" s="27">
        <v>3.8733333333333335</v>
      </c>
      <c r="AB11" s="27">
        <v>1.9033333333333333</v>
      </c>
      <c r="AC11" s="27">
        <v>3.7966666666666664</v>
      </c>
      <c r="AD11" s="27">
        <v>2.67</v>
      </c>
      <c r="AE11" s="29">
        <v>1166.9733333333334</v>
      </c>
      <c r="AF11" s="29">
        <v>366913.66666666669</v>
      </c>
      <c r="AG11" s="25">
        <v>6.82</v>
      </c>
      <c r="AH11" s="29">
        <v>1800.8625499468337</v>
      </c>
      <c r="AI11" s="27">
        <v>191.34356792567235</v>
      </c>
      <c r="AJ11" s="27" t="s">
        <v>810</v>
      </c>
      <c r="AK11" s="27" t="s">
        <v>810</v>
      </c>
      <c r="AL11" s="27">
        <v>191.34356792567235</v>
      </c>
      <c r="AM11" s="27">
        <v>188.01390000000001</v>
      </c>
      <c r="AN11" s="27">
        <v>61.193333333333328</v>
      </c>
      <c r="AO11" s="30">
        <v>3.1584166666666671</v>
      </c>
      <c r="AP11" s="27">
        <v>104.05666666666667</v>
      </c>
      <c r="AQ11" s="27">
        <v>130.44333333333336</v>
      </c>
      <c r="AR11" s="27">
        <v>113.33333333333333</v>
      </c>
      <c r="AS11" s="27">
        <v>10.523333333333333</v>
      </c>
      <c r="AT11" s="27">
        <v>367.22333333333336</v>
      </c>
      <c r="AU11" s="27">
        <v>4.6066666666666665</v>
      </c>
      <c r="AV11" s="27">
        <v>12.156666666666666</v>
      </c>
      <c r="AW11" s="27">
        <v>5.166666666666667</v>
      </c>
      <c r="AX11" s="27">
        <v>24.446666666666669</v>
      </c>
      <c r="AY11" s="27">
        <v>52.5</v>
      </c>
      <c r="AZ11" s="27">
        <v>3.8533333333333335</v>
      </c>
      <c r="BA11" s="27">
        <v>1.2366666666666666</v>
      </c>
      <c r="BB11" s="27">
        <v>13.36</v>
      </c>
      <c r="BC11" s="27">
        <v>28.396666666666665</v>
      </c>
      <c r="BD11" s="27">
        <v>28.819999999999997</v>
      </c>
      <c r="BE11" s="27">
        <v>30.603333333333328</v>
      </c>
      <c r="BF11" s="27">
        <v>115.44333333333333</v>
      </c>
      <c r="BG11" s="27">
        <v>10</v>
      </c>
      <c r="BH11" s="27">
        <v>12.516666666666666</v>
      </c>
      <c r="BI11" s="27">
        <v>22.776666666666667</v>
      </c>
      <c r="BJ11" s="27">
        <v>3.3433333333333337</v>
      </c>
      <c r="BK11" s="27">
        <v>56.556666666666672</v>
      </c>
      <c r="BL11" s="27">
        <v>10.230000000000002</v>
      </c>
      <c r="BM11" s="27">
        <v>11.766666666666666</v>
      </c>
    </row>
    <row r="12" spans="1:65" x14ac:dyDescent="0.35">
      <c r="A12" s="13">
        <v>133860700</v>
      </c>
      <c r="B12" t="s">
        <v>185</v>
      </c>
      <c r="C12" t="s">
        <v>202</v>
      </c>
      <c r="D12" t="s">
        <v>203</v>
      </c>
      <c r="E12" s="27">
        <v>13.62</v>
      </c>
      <c r="F12" s="27">
        <v>5.965991471215351</v>
      </c>
      <c r="G12" s="27">
        <v>4.6000000000000005</v>
      </c>
      <c r="H12" s="27">
        <v>1.67</v>
      </c>
      <c r="I12" s="27">
        <v>1.1533333333333333</v>
      </c>
      <c r="J12" s="27">
        <v>4.5466666666666669</v>
      </c>
      <c r="K12" s="27">
        <v>3.91</v>
      </c>
      <c r="L12" s="27">
        <v>1.6466666666666667</v>
      </c>
      <c r="M12" s="27">
        <v>4.5466666666666669</v>
      </c>
      <c r="N12" s="27">
        <v>5.1966666666666672</v>
      </c>
      <c r="O12" s="27">
        <v>0.48835849999999997</v>
      </c>
      <c r="P12" s="27">
        <v>1.9433333333333334</v>
      </c>
      <c r="Q12" s="27">
        <v>3.8633333333333333</v>
      </c>
      <c r="R12" s="27">
        <v>4.4833333333333334</v>
      </c>
      <c r="S12" s="27">
        <v>5.6966666666666663</v>
      </c>
      <c r="T12" s="27">
        <v>4.2566666666666668</v>
      </c>
      <c r="U12" s="27">
        <v>5.0766666666666671</v>
      </c>
      <c r="V12" s="27">
        <v>1.8033333333333335</v>
      </c>
      <c r="W12" s="27">
        <v>2.59</v>
      </c>
      <c r="X12" s="27">
        <v>1.9133333333333333</v>
      </c>
      <c r="Y12" s="27">
        <v>18.616666666666664</v>
      </c>
      <c r="Z12" s="27">
        <v>6.9133333333333331</v>
      </c>
      <c r="AA12" s="27">
        <v>3.8433333333333337</v>
      </c>
      <c r="AB12" s="27">
        <v>1.9433333333333334</v>
      </c>
      <c r="AC12" s="27">
        <v>3.81</v>
      </c>
      <c r="AD12" s="27">
        <v>2.7233333333333332</v>
      </c>
      <c r="AE12" s="29">
        <v>1081.6099999999999</v>
      </c>
      <c r="AF12" s="29">
        <v>351925</v>
      </c>
      <c r="AG12" s="25">
        <v>7.1691666666666665</v>
      </c>
      <c r="AH12" s="29">
        <v>1788.1312847721281</v>
      </c>
      <c r="AI12" s="27">
        <v>201.74329060085628</v>
      </c>
      <c r="AJ12" s="27" t="s">
        <v>810</v>
      </c>
      <c r="AK12" s="27" t="s">
        <v>810</v>
      </c>
      <c r="AL12" s="27">
        <v>201.74329060085628</v>
      </c>
      <c r="AM12" s="27">
        <v>200.69569999999999</v>
      </c>
      <c r="AN12" s="27">
        <v>54.086666666666666</v>
      </c>
      <c r="AO12" s="30">
        <v>3.183125</v>
      </c>
      <c r="AP12" s="27">
        <v>93.59999999999998</v>
      </c>
      <c r="AQ12" s="27">
        <v>104.44333333333333</v>
      </c>
      <c r="AR12" s="27">
        <v>73.11</v>
      </c>
      <c r="AS12" s="27">
        <v>10.24</v>
      </c>
      <c r="AT12" s="27">
        <v>514.16666666666663</v>
      </c>
      <c r="AU12" s="27">
        <v>4.9566666666666661</v>
      </c>
      <c r="AV12" s="27">
        <v>11.393333333333333</v>
      </c>
      <c r="AW12" s="27">
        <v>4.63</v>
      </c>
      <c r="AX12" s="27">
        <v>23.066666666666663</v>
      </c>
      <c r="AY12" s="27">
        <v>43.533333333333331</v>
      </c>
      <c r="AZ12" s="27">
        <v>3.6466666666666669</v>
      </c>
      <c r="BA12" s="27">
        <v>1.3066666666666669</v>
      </c>
      <c r="BB12" s="27">
        <v>14.323333333333332</v>
      </c>
      <c r="BC12" s="27">
        <v>35.283333333333331</v>
      </c>
      <c r="BD12" s="27">
        <v>28.723333333333333</v>
      </c>
      <c r="BE12" s="27">
        <v>34.473333333333329</v>
      </c>
      <c r="BF12" s="27">
        <v>80</v>
      </c>
      <c r="BG12" s="27">
        <v>7.7433333333333332</v>
      </c>
      <c r="BH12" s="27">
        <v>9.4433333333333334</v>
      </c>
      <c r="BI12" s="27">
        <v>12</v>
      </c>
      <c r="BJ12" s="27">
        <v>3.3833333333333333</v>
      </c>
      <c r="BK12" s="27">
        <v>65.989999999999995</v>
      </c>
      <c r="BL12" s="27">
        <v>10.733333333333334</v>
      </c>
      <c r="BM12" s="27">
        <v>12.799999999999999</v>
      </c>
    </row>
    <row r="13" spans="1:65" x14ac:dyDescent="0.35">
      <c r="A13" s="13">
        <v>211260100</v>
      </c>
      <c r="B13" t="s">
        <v>204</v>
      </c>
      <c r="C13" t="s">
        <v>205</v>
      </c>
      <c r="D13" t="s">
        <v>206</v>
      </c>
      <c r="E13" s="27">
        <v>16.003333333333334</v>
      </c>
      <c r="F13" s="27">
        <v>6.618666666666666</v>
      </c>
      <c r="G13" s="27">
        <v>5.7766666666666673</v>
      </c>
      <c r="H13" s="27">
        <v>2.4477295216615951</v>
      </c>
      <c r="I13" s="27">
        <v>1.7133333333333332</v>
      </c>
      <c r="J13" s="27">
        <v>5.0933333333333337</v>
      </c>
      <c r="K13" s="27">
        <v>4.453333333333334</v>
      </c>
      <c r="L13" s="27">
        <v>2.0733333333333337</v>
      </c>
      <c r="M13" s="27">
        <v>4.916666666666667</v>
      </c>
      <c r="N13" s="27">
        <v>5.98</v>
      </c>
      <c r="O13" s="27">
        <v>0.98999999999999988</v>
      </c>
      <c r="P13" s="27">
        <v>2.37</v>
      </c>
      <c r="Q13" s="27">
        <v>5.3466666666666667</v>
      </c>
      <c r="R13" s="27">
        <v>5.31</v>
      </c>
      <c r="S13" s="27">
        <v>7.1766666666666667</v>
      </c>
      <c r="T13" s="27">
        <v>4.8566666666666665</v>
      </c>
      <c r="U13" s="27">
        <v>5.830000000000001</v>
      </c>
      <c r="V13" s="27">
        <v>1.8133333333333335</v>
      </c>
      <c r="W13" s="27">
        <v>2.84</v>
      </c>
      <c r="X13" s="27">
        <v>3.03</v>
      </c>
      <c r="Y13" s="27">
        <v>22.543333333333333</v>
      </c>
      <c r="Z13" s="27">
        <v>8.7566666666666659</v>
      </c>
      <c r="AA13" s="27">
        <v>4.833333333333333</v>
      </c>
      <c r="AB13" s="27">
        <v>1.9799999999999998</v>
      </c>
      <c r="AC13" s="27">
        <v>4.706666666666667</v>
      </c>
      <c r="AD13" s="27">
        <v>3.0566666666666666</v>
      </c>
      <c r="AE13" s="29">
        <v>1726.6666666666667</v>
      </c>
      <c r="AF13" s="29">
        <v>707522.33333333337</v>
      </c>
      <c r="AG13" s="25">
        <v>6.9950000000000001</v>
      </c>
      <c r="AH13" s="29">
        <v>3534.9369293307368</v>
      </c>
      <c r="AI13" s="27" t="s">
        <v>810</v>
      </c>
      <c r="AJ13" s="27">
        <v>96.745205699880501</v>
      </c>
      <c r="AK13" s="27">
        <v>135.34081657560225</v>
      </c>
      <c r="AL13" s="27">
        <v>232.09</v>
      </c>
      <c r="AM13" s="27">
        <v>189.00739999999999</v>
      </c>
      <c r="AN13" s="27">
        <v>65.073333333333323</v>
      </c>
      <c r="AO13" s="30">
        <v>3.9289999999999998</v>
      </c>
      <c r="AP13" s="27">
        <v>247.06666666666669</v>
      </c>
      <c r="AQ13" s="27">
        <v>215.28333333333333</v>
      </c>
      <c r="AR13" s="27">
        <v>153.23333333333332</v>
      </c>
      <c r="AS13" s="27">
        <v>12.376666666666667</v>
      </c>
      <c r="AT13" s="27">
        <v>522.08000000000004</v>
      </c>
      <c r="AU13" s="27">
        <v>5.5633333333333335</v>
      </c>
      <c r="AV13" s="27">
        <v>12.756666666666666</v>
      </c>
      <c r="AW13" s="27">
        <v>8.3566666666666674</v>
      </c>
      <c r="AX13" s="27">
        <v>28.209999999999997</v>
      </c>
      <c r="AY13" s="27">
        <v>47.266666666666673</v>
      </c>
      <c r="AZ13" s="27">
        <v>3.811322247226038</v>
      </c>
      <c r="BA13" s="27">
        <v>1.3066666666666666</v>
      </c>
      <c r="BB13" s="27">
        <v>16.209999999999997</v>
      </c>
      <c r="BC13" s="27">
        <v>40.116666666666667</v>
      </c>
      <c r="BD13" s="27">
        <v>30.863333333333333</v>
      </c>
      <c r="BE13" s="27">
        <v>32.28</v>
      </c>
      <c r="BF13" s="27">
        <v>122.61666666666667</v>
      </c>
      <c r="BG13" s="27">
        <v>8.3233333333333359</v>
      </c>
      <c r="BH13" s="27">
        <v>13.19</v>
      </c>
      <c r="BI13" s="27">
        <v>18.083333333333332</v>
      </c>
      <c r="BJ13" s="27">
        <v>3.776666666666666</v>
      </c>
      <c r="BK13" s="27">
        <v>83.083333333333329</v>
      </c>
      <c r="BL13" s="27">
        <v>13.483333333333333</v>
      </c>
      <c r="BM13" s="27">
        <v>15.493333333333332</v>
      </c>
    </row>
    <row r="14" spans="1:65" x14ac:dyDescent="0.35">
      <c r="A14" s="13">
        <v>221820300</v>
      </c>
      <c r="B14" t="s">
        <v>204</v>
      </c>
      <c r="C14" t="s">
        <v>207</v>
      </c>
      <c r="D14" t="s">
        <v>208</v>
      </c>
      <c r="E14" s="27">
        <v>15.61</v>
      </c>
      <c r="F14" s="27">
        <v>6.569866666666667</v>
      </c>
      <c r="G14" s="27">
        <v>5.8633333333333333</v>
      </c>
      <c r="H14" s="27">
        <v>2.0202057884953737</v>
      </c>
      <c r="I14" s="27">
        <v>1.7466666666666668</v>
      </c>
      <c r="J14" s="27">
        <v>5.16</v>
      </c>
      <c r="K14" s="27">
        <v>4.63</v>
      </c>
      <c r="L14" s="27">
        <v>2.09</v>
      </c>
      <c r="M14" s="27">
        <v>5.0733333333333333</v>
      </c>
      <c r="N14" s="27">
        <v>5.98</v>
      </c>
      <c r="O14" s="27">
        <v>0.98999999999999988</v>
      </c>
      <c r="P14" s="27">
        <v>2.37</v>
      </c>
      <c r="Q14" s="27">
        <v>5.4033333333333333</v>
      </c>
      <c r="R14" s="27">
        <v>5.3833333333333329</v>
      </c>
      <c r="S14" s="27">
        <v>7.2033333333333331</v>
      </c>
      <c r="T14" s="27">
        <v>4.9833333333333334</v>
      </c>
      <c r="U14" s="27">
        <v>5.68</v>
      </c>
      <c r="V14" s="27">
        <v>1.7666666666666666</v>
      </c>
      <c r="W14" s="27">
        <v>2.9066666666666667</v>
      </c>
      <c r="X14" s="27">
        <v>3.0666666666666669</v>
      </c>
      <c r="Y14" s="27">
        <v>22.49</v>
      </c>
      <c r="Z14" s="27">
        <v>8.8066666666666666</v>
      </c>
      <c r="AA14" s="27">
        <v>4.913333333333334</v>
      </c>
      <c r="AB14" s="27">
        <v>1.9433333333333334</v>
      </c>
      <c r="AC14" s="27">
        <v>4.8033333333333337</v>
      </c>
      <c r="AD14" s="27">
        <v>3.19</v>
      </c>
      <c r="AE14" s="29">
        <v>1439.5533333333333</v>
      </c>
      <c r="AF14" s="29">
        <v>496364</v>
      </c>
      <c r="AG14" s="25">
        <v>6.780666666666666</v>
      </c>
      <c r="AH14" s="29">
        <v>2423.4556085546806</v>
      </c>
      <c r="AI14" s="27" t="s">
        <v>810</v>
      </c>
      <c r="AJ14" s="27">
        <v>241.22474373180214</v>
      </c>
      <c r="AK14" s="27">
        <v>338.13300053471716</v>
      </c>
      <c r="AL14" s="27">
        <v>579.35</v>
      </c>
      <c r="AM14" s="27">
        <v>187.47540000000001</v>
      </c>
      <c r="AN14" s="27">
        <v>64.350000000000009</v>
      </c>
      <c r="AO14" s="30">
        <v>3.7999999999999994</v>
      </c>
      <c r="AP14" s="27">
        <v>274.44333333333333</v>
      </c>
      <c r="AQ14" s="27">
        <v>243.26666666666665</v>
      </c>
      <c r="AR14" s="27">
        <v>169.01666666666665</v>
      </c>
      <c r="AS14" s="27">
        <v>12.613333333333335</v>
      </c>
      <c r="AT14" s="27">
        <v>536.87</v>
      </c>
      <c r="AU14" s="27">
        <v>6.0333333333333323</v>
      </c>
      <c r="AV14" s="27">
        <v>13.49</v>
      </c>
      <c r="AW14" s="27">
        <v>8.32</v>
      </c>
      <c r="AX14" s="27">
        <v>32.063333333333333</v>
      </c>
      <c r="AY14" s="27">
        <v>51.326666666666661</v>
      </c>
      <c r="AZ14" s="27">
        <v>3.7657880390838869</v>
      </c>
      <c r="BA14" s="27">
        <v>1.3533333333333335</v>
      </c>
      <c r="BB14" s="27">
        <v>22.056666666666668</v>
      </c>
      <c r="BC14" s="27">
        <v>33.276666666666664</v>
      </c>
      <c r="BD14" s="27">
        <v>23.056666666666668</v>
      </c>
      <c r="BE14" s="27">
        <v>31.666666666666668</v>
      </c>
      <c r="BF14" s="27">
        <v>120.83333333333333</v>
      </c>
      <c r="BG14" s="27">
        <v>15.99</v>
      </c>
      <c r="BH14" s="27">
        <v>16.166666666666668</v>
      </c>
      <c r="BI14" s="27">
        <v>17.553333333333331</v>
      </c>
      <c r="BJ14" s="27">
        <v>4.2133333333333338</v>
      </c>
      <c r="BK14" s="27">
        <v>65.816666666666663</v>
      </c>
      <c r="BL14" s="27">
        <v>13.883333333333333</v>
      </c>
      <c r="BM14" s="27">
        <v>15.696666666666665</v>
      </c>
    </row>
    <row r="15" spans="1:65" x14ac:dyDescent="0.35">
      <c r="A15" s="13">
        <v>227940400</v>
      </c>
      <c r="B15" t="s">
        <v>204</v>
      </c>
      <c r="C15" t="s">
        <v>209</v>
      </c>
      <c r="D15" t="s">
        <v>210</v>
      </c>
      <c r="E15" s="27">
        <v>16.233848959835658</v>
      </c>
      <c r="F15" s="27">
        <v>6.6453133563130136</v>
      </c>
      <c r="G15" s="27">
        <v>6.1600632796014523</v>
      </c>
      <c r="H15" s="27">
        <v>1.6436609750704416</v>
      </c>
      <c r="I15" s="27">
        <v>1.7369439954845636</v>
      </c>
      <c r="J15" s="27">
        <v>5.042824255780463</v>
      </c>
      <c r="K15" s="27">
        <v>4.3563753980458486</v>
      </c>
      <c r="L15" s="27">
        <v>2.1558017897441322</v>
      </c>
      <c r="M15" s="27">
        <v>5.4762138576576485</v>
      </c>
      <c r="N15" s="27">
        <v>5.7349793770814905</v>
      </c>
      <c r="O15" s="27">
        <v>0.98676964670794864</v>
      </c>
      <c r="P15" s="27">
        <v>2.4020385298780167</v>
      </c>
      <c r="Q15" s="27">
        <v>4.8328813369037222</v>
      </c>
      <c r="R15" s="27">
        <v>5.4915734911841314</v>
      </c>
      <c r="S15" s="27">
        <v>7.2818355655494207</v>
      </c>
      <c r="T15" s="27">
        <v>4.8665087994501741</v>
      </c>
      <c r="U15" s="27">
        <v>5.7676420214884772</v>
      </c>
      <c r="V15" s="27">
        <v>1.6877603605196831</v>
      </c>
      <c r="W15" s="27">
        <v>2.8225840183613529</v>
      </c>
      <c r="X15" s="27">
        <v>3.0202493480505335</v>
      </c>
      <c r="Y15" s="27">
        <v>22.669929188948771</v>
      </c>
      <c r="Z15" s="27">
        <v>9.363786490033883</v>
      </c>
      <c r="AA15" s="27">
        <v>4.8278051967740465</v>
      </c>
      <c r="AB15" s="27">
        <v>1.8884809118234938</v>
      </c>
      <c r="AC15" s="27">
        <v>4.9505446928253924</v>
      </c>
      <c r="AD15" s="27">
        <v>3.0998035444153089</v>
      </c>
      <c r="AE15" s="29">
        <v>1749.0450923731905</v>
      </c>
      <c r="AF15" s="29">
        <v>676121.1213467106</v>
      </c>
      <c r="AG15" s="25">
        <v>6.7104661786612718</v>
      </c>
      <c r="AH15" s="29">
        <v>3274.6165687872876</v>
      </c>
      <c r="AI15" s="27" t="s">
        <v>810</v>
      </c>
      <c r="AJ15" s="27">
        <v>105.58273651571379</v>
      </c>
      <c r="AK15" s="27">
        <v>210.44726054297507</v>
      </c>
      <c r="AL15" s="27">
        <v>316.02999999999997</v>
      </c>
      <c r="AM15" s="27">
        <v>197.83251143013044</v>
      </c>
      <c r="AN15" s="27">
        <v>76.751517753090653</v>
      </c>
      <c r="AO15" s="30">
        <v>4.2650417157473033</v>
      </c>
      <c r="AP15" s="27">
        <v>286.92597545719758</v>
      </c>
      <c r="AQ15" s="27">
        <v>260.7999423126812</v>
      </c>
      <c r="AR15" s="27">
        <v>152.59881726806597</v>
      </c>
      <c r="AS15" s="27">
        <v>12.142167712854212</v>
      </c>
      <c r="AT15" s="27">
        <v>514.97346552603551</v>
      </c>
      <c r="AU15" s="27">
        <v>6.1125037416625547</v>
      </c>
      <c r="AV15" s="27">
        <v>13.027830970244375</v>
      </c>
      <c r="AW15" s="27">
        <v>10.828692278735945</v>
      </c>
      <c r="AX15" s="27">
        <v>24.073205047202688</v>
      </c>
      <c r="AY15" s="27">
        <v>56.217910326114499</v>
      </c>
      <c r="AZ15" s="27">
        <v>4.0556200744922846</v>
      </c>
      <c r="BA15" s="27">
        <v>1.3468625411652253</v>
      </c>
      <c r="BB15" s="27">
        <v>17.686576487738602</v>
      </c>
      <c r="BC15" s="27">
        <v>46.941515384149405</v>
      </c>
      <c r="BD15" s="27">
        <v>23.075103141087894</v>
      </c>
      <c r="BE15" s="27">
        <v>46.538193980298537</v>
      </c>
      <c r="BF15" s="27">
        <v>65.185960763774062</v>
      </c>
      <c r="BG15" s="27">
        <v>5.1288864110739061</v>
      </c>
      <c r="BH15" s="27">
        <v>12.641726656179211</v>
      </c>
      <c r="BI15" s="27">
        <v>16.184990678204588</v>
      </c>
      <c r="BJ15" s="27">
        <v>4.5598294900621985</v>
      </c>
      <c r="BK15" s="27">
        <v>100.47297994339802</v>
      </c>
      <c r="BL15" s="27">
        <v>13.436531999106878</v>
      </c>
      <c r="BM15" s="27">
        <v>15.314205050225759</v>
      </c>
    </row>
    <row r="16" spans="1:65" x14ac:dyDescent="0.35">
      <c r="A16" s="13">
        <v>429420150</v>
      </c>
      <c r="B16" t="s">
        <v>211</v>
      </c>
      <c r="C16" t="s">
        <v>214</v>
      </c>
      <c r="D16" t="s">
        <v>215</v>
      </c>
      <c r="E16" s="27">
        <v>13.342035928143714</v>
      </c>
      <c r="F16" s="27">
        <v>6.557777777777777</v>
      </c>
      <c r="G16" s="27">
        <v>4.8944095038434661</v>
      </c>
      <c r="H16" s="27">
        <v>1.1043729121278141</v>
      </c>
      <c r="I16" s="27">
        <v>1.2933333333333334</v>
      </c>
      <c r="J16" s="27">
        <v>4.786749654218533</v>
      </c>
      <c r="K16" s="27">
        <v>5.2668499660556689</v>
      </c>
      <c r="L16" s="27">
        <v>1.6649074074074075</v>
      </c>
      <c r="M16" s="27">
        <v>4.3737632275132272</v>
      </c>
      <c r="N16" s="27">
        <v>4.6294457274826799</v>
      </c>
      <c r="O16" s="27">
        <v>0.70666666666666667</v>
      </c>
      <c r="P16" s="27">
        <v>1.8166666666666667</v>
      </c>
      <c r="Q16" s="27">
        <v>3.9144727530077845</v>
      </c>
      <c r="R16" s="27">
        <v>4.3935799701046339</v>
      </c>
      <c r="S16" s="27">
        <v>6.0047922998986829</v>
      </c>
      <c r="T16" s="27">
        <v>3.9434638816362053</v>
      </c>
      <c r="U16" s="27">
        <v>5.3841251596424007</v>
      </c>
      <c r="V16" s="27">
        <v>1.6495705521472395</v>
      </c>
      <c r="W16" s="27">
        <v>2.4168758716875871</v>
      </c>
      <c r="X16" s="27">
        <v>2.1792592592592595</v>
      </c>
      <c r="Y16" s="27">
        <v>19.789476891823259</v>
      </c>
      <c r="Z16" s="27">
        <v>7.3181013868962212</v>
      </c>
      <c r="AA16" s="27">
        <v>3.8533333333333331</v>
      </c>
      <c r="AB16" s="27">
        <v>1.8619093851132684</v>
      </c>
      <c r="AC16" s="27">
        <v>3.8059903381642513</v>
      </c>
      <c r="AD16" s="27">
        <v>2.8418518518518514</v>
      </c>
      <c r="AE16" s="29">
        <v>1235.2433333333333</v>
      </c>
      <c r="AF16" s="29">
        <v>524615.33333333337</v>
      </c>
      <c r="AG16" s="25">
        <v>6.3166111110000003</v>
      </c>
      <c r="AH16" s="29">
        <v>2439.2034703743784</v>
      </c>
      <c r="AI16" s="27" t="s">
        <v>810</v>
      </c>
      <c r="AJ16" s="27">
        <v>71.152940500000014</v>
      </c>
      <c r="AK16" s="27">
        <v>87.72331358485927</v>
      </c>
      <c r="AL16" s="27">
        <v>158.87</v>
      </c>
      <c r="AM16" s="27">
        <v>183.34065000000001</v>
      </c>
      <c r="AN16" s="27">
        <v>59.523333333333333</v>
      </c>
      <c r="AO16" s="30">
        <v>3.4104797816666665</v>
      </c>
      <c r="AP16" s="27">
        <v>105.5</v>
      </c>
      <c r="AQ16" s="27">
        <v>108.89</v>
      </c>
      <c r="AR16" s="27">
        <v>109.05666666666667</v>
      </c>
      <c r="AS16" s="27">
        <v>10.639834447628145</v>
      </c>
      <c r="AT16" s="27">
        <v>493.84999999999997</v>
      </c>
      <c r="AU16" s="27">
        <v>4.3400000000000007</v>
      </c>
      <c r="AV16" s="27">
        <v>8.98</v>
      </c>
      <c r="AW16" s="27">
        <v>4.47</v>
      </c>
      <c r="AX16" s="27">
        <v>17.666666666666668</v>
      </c>
      <c r="AY16" s="27">
        <v>35.113333333333337</v>
      </c>
      <c r="AZ16" s="27">
        <v>3.7006730769230765</v>
      </c>
      <c r="BA16" s="27">
        <v>1.3125520833333333</v>
      </c>
      <c r="BB16" s="27">
        <v>17.833333333333332</v>
      </c>
      <c r="BC16" s="27">
        <v>24.899999999999995</v>
      </c>
      <c r="BD16" s="27">
        <v>17.566666666666666</v>
      </c>
      <c r="BE16" s="27">
        <v>25.463333333333335</v>
      </c>
      <c r="BF16" s="27">
        <v>79</v>
      </c>
      <c r="BG16" s="27">
        <v>4.333333333333333</v>
      </c>
      <c r="BH16" s="27">
        <v>8.3766666666666669</v>
      </c>
      <c r="BI16" s="27">
        <v>6.666666666666667</v>
      </c>
      <c r="BJ16" s="27">
        <v>3.3166666666666669</v>
      </c>
      <c r="BK16" s="27">
        <v>79</v>
      </c>
      <c r="BL16" s="27">
        <v>10.962964867180807</v>
      </c>
      <c r="BM16" s="27">
        <v>11.909135704874835</v>
      </c>
    </row>
    <row r="17" spans="1:65" x14ac:dyDescent="0.35">
      <c r="A17" s="13">
        <v>422380300</v>
      </c>
      <c r="B17" t="s">
        <v>211</v>
      </c>
      <c r="C17" t="s">
        <v>212</v>
      </c>
      <c r="D17" t="s">
        <v>213</v>
      </c>
      <c r="E17" s="27">
        <v>14.04</v>
      </c>
      <c r="F17" s="27">
        <v>6.1398798045406666</v>
      </c>
      <c r="G17" s="27">
        <v>4.8033333333333337</v>
      </c>
      <c r="H17" s="27">
        <v>1.4633333333333332</v>
      </c>
      <c r="I17" s="27">
        <v>1.3066666666666666</v>
      </c>
      <c r="J17" s="27">
        <v>4.8899999999999997</v>
      </c>
      <c r="K17" s="27">
        <v>5.3</v>
      </c>
      <c r="L17" s="27">
        <v>1.7166666666666668</v>
      </c>
      <c r="M17" s="27">
        <v>4.416666666666667</v>
      </c>
      <c r="N17" s="27">
        <v>4.66</v>
      </c>
      <c r="O17" s="27">
        <v>0.69</v>
      </c>
      <c r="P17" s="27">
        <v>1.8099999999999998</v>
      </c>
      <c r="Q17" s="27">
        <v>4.1499999999999995</v>
      </c>
      <c r="R17" s="27">
        <v>4.3599999999999994</v>
      </c>
      <c r="S17" s="27">
        <v>6.12</v>
      </c>
      <c r="T17" s="27">
        <v>4</v>
      </c>
      <c r="U17" s="27">
        <v>5.3933333333333335</v>
      </c>
      <c r="V17" s="27">
        <v>1.7866666666666664</v>
      </c>
      <c r="W17" s="27">
        <v>2.34</v>
      </c>
      <c r="X17" s="27">
        <v>2.3066666666666666</v>
      </c>
      <c r="Y17" s="27">
        <v>19.616666666666667</v>
      </c>
      <c r="Z17" s="27">
        <v>7.373333333333334</v>
      </c>
      <c r="AA17" s="27">
        <v>4</v>
      </c>
      <c r="AB17" s="27">
        <v>1.92</v>
      </c>
      <c r="AC17" s="27">
        <v>3.9333333333333336</v>
      </c>
      <c r="AD17" s="27">
        <v>2.8266666666666667</v>
      </c>
      <c r="AE17" s="29">
        <v>1853.3333333333333</v>
      </c>
      <c r="AF17" s="29">
        <v>699045.66666666663</v>
      </c>
      <c r="AG17" s="25">
        <v>6.7736190476190474</v>
      </c>
      <c r="AH17" s="29">
        <v>3416.0922940118835</v>
      </c>
      <c r="AI17" s="27" t="s">
        <v>810</v>
      </c>
      <c r="AJ17" s="27">
        <v>81.941977901002318</v>
      </c>
      <c r="AK17" s="27">
        <v>63.840529585298107</v>
      </c>
      <c r="AL17" s="27">
        <v>145.78</v>
      </c>
      <c r="AM17" s="27">
        <v>185.71214999999998</v>
      </c>
      <c r="AN17" s="27">
        <v>72.353333333333325</v>
      </c>
      <c r="AO17" s="30">
        <v>3.926166666666667</v>
      </c>
      <c r="AP17" s="27">
        <v>169.83333333333334</v>
      </c>
      <c r="AQ17" s="27">
        <v>136</v>
      </c>
      <c r="AR17" s="27">
        <v>124.16666666666667</v>
      </c>
      <c r="AS17" s="27">
        <v>11.196666666666665</v>
      </c>
      <c r="AT17" s="27">
        <v>521.55666666666673</v>
      </c>
      <c r="AU17" s="27">
        <v>6.79</v>
      </c>
      <c r="AV17" s="27">
        <v>14.823333333333332</v>
      </c>
      <c r="AW17" s="27">
        <v>5.69</v>
      </c>
      <c r="AX17" s="27">
        <v>30</v>
      </c>
      <c r="AY17" s="27">
        <v>45.833333333333336</v>
      </c>
      <c r="AZ17" s="27">
        <v>3.4066666666666663</v>
      </c>
      <c r="BA17" s="27">
        <v>1.3499999999999999</v>
      </c>
      <c r="BB17" s="27">
        <v>17.440000000000001</v>
      </c>
      <c r="BC17" s="27">
        <v>51.663333333333334</v>
      </c>
      <c r="BD17" s="27">
        <v>36.166666666666664</v>
      </c>
      <c r="BE17" s="27">
        <v>48.99666666666667</v>
      </c>
      <c r="BF17" s="27">
        <v>93</v>
      </c>
      <c r="BG17" s="27">
        <v>9.7433333333333341</v>
      </c>
      <c r="BH17" s="27">
        <v>13.083333333333334</v>
      </c>
      <c r="BI17" s="27">
        <v>27.5</v>
      </c>
      <c r="BJ17" s="27">
        <v>3.4500000000000006</v>
      </c>
      <c r="BK17" s="27">
        <v>68.583333333333329</v>
      </c>
      <c r="BL17" s="27">
        <v>11.300000000000002</v>
      </c>
      <c r="BM17" s="27">
        <v>11.39</v>
      </c>
    </row>
    <row r="18" spans="1:65" x14ac:dyDescent="0.35">
      <c r="A18" s="13">
        <v>429420400</v>
      </c>
      <c r="B18" t="s">
        <v>211</v>
      </c>
      <c r="C18" t="s">
        <v>214</v>
      </c>
      <c r="D18" t="s">
        <v>216</v>
      </c>
      <c r="E18" s="27">
        <v>14.666666666666666</v>
      </c>
      <c r="F18" s="27">
        <v>6.3030927835051545</v>
      </c>
      <c r="G18" s="27">
        <v>4.8466666666666667</v>
      </c>
      <c r="H18" s="27">
        <v>1.5950196078431373</v>
      </c>
      <c r="I18" s="27">
        <v>1.2233333333333334</v>
      </c>
      <c r="J18" s="27">
        <v>4.8</v>
      </c>
      <c r="K18" s="27">
        <v>5.2966666666666669</v>
      </c>
      <c r="L18" s="27">
        <v>1.68</v>
      </c>
      <c r="M18" s="27">
        <v>4.666666666666667</v>
      </c>
      <c r="N18" s="27">
        <v>4.66</v>
      </c>
      <c r="O18" s="27">
        <v>0.69999999999999984</v>
      </c>
      <c r="P18" s="27">
        <v>1.8099999999999998</v>
      </c>
      <c r="Q18" s="27">
        <v>4.2833333333333341</v>
      </c>
      <c r="R18" s="27">
        <v>4.4300000000000006</v>
      </c>
      <c r="S18" s="27">
        <v>6.0166666666666666</v>
      </c>
      <c r="T18" s="27">
        <v>3.9266666666666663</v>
      </c>
      <c r="U18" s="27">
        <v>5.28</v>
      </c>
      <c r="V18" s="27">
        <v>1.6733333333333331</v>
      </c>
      <c r="W18" s="27">
        <v>2.4000000000000004</v>
      </c>
      <c r="X18" s="27">
        <v>2.1199999999999997</v>
      </c>
      <c r="Y18" s="27">
        <v>19.673333333333336</v>
      </c>
      <c r="Z18" s="27">
        <v>7.2833333333333323</v>
      </c>
      <c r="AA18" s="27">
        <v>3.81</v>
      </c>
      <c r="AB18" s="27">
        <v>1.9466666666666665</v>
      </c>
      <c r="AC18" s="27">
        <v>4.03</v>
      </c>
      <c r="AD18" s="27">
        <v>2.7899999999999996</v>
      </c>
      <c r="AE18" s="29">
        <v>1549.5833333333333</v>
      </c>
      <c r="AF18" s="29">
        <v>1065764</v>
      </c>
      <c r="AG18" s="25">
        <v>6.7316666666666665</v>
      </c>
      <c r="AH18" s="29">
        <v>5184.1245823794416</v>
      </c>
      <c r="AI18" s="27">
        <v>147.64668275391557</v>
      </c>
      <c r="AJ18" s="27" t="s">
        <v>810</v>
      </c>
      <c r="AK18" s="27" t="s">
        <v>810</v>
      </c>
      <c r="AL18" s="27">
        <v>147.64668275391557</v>
      </c>
      <c r="AM18" s="27">
        <v>183.34065000000001</v>
      </c>
      <c r="AN18" s="27">
        <v>41.983333333333327</v>
      </c>
      <c r="AO18" s="30">
        <v>3.8956868850000004</v>
      </c>
      <c r="AP18" s="27">
        <v>143.04333333333332</v>
      </c>
      <c r="AQ18" s="27">
        <v>114.66666666666667</v>
      </c>
      <c r="AR18" s="27">
        <v>106.22333333333334</v>
      </c>
      <c r="AS18" s="27">
        <v>10.466666666666667</v>
      </c>
      <c r="AT18" s="27">
        <v>480</v>
      </c>
      <c r="AU18" s="27">
        <v>7.0900000000000007</v>
      </c>
      <c r="AV18" s="27">
        <v>13.76</v>
      </c>
      <c r="AW18" s="27">
        <v>5.1566666666666672</v>
      </c>
      <c r="AX18" s="27">
        <v>18.39</v>
      </c>
      <c r="AY18" s="27">
        <v>45.416666666666664</v>
      </c>
      <c r="AZ18" s="27">
        <v>3.7399999999999998</v>
      </c>
      <c r="BA18" s="27">
        <v>1.2966666666666666</v>
      </c>
      <c r="BB18" s="27">
        <v>14.773333333333333</v>
      </c>
      <c r="BC18" s="27">
        <v>53.916666666666664</v>
      </c>
      <c r="BD18" s="27">
        <v>42</v>
      </c>
      <c r="BE18" s="27">
        <v>49</v>
      </c>
      <c r="BF18" s="27">
        <v>81.666666666666671</v>
      </c>
      <c r="BG18" s="27">
        <v>12</v>
      </c>
      <c r="BH18" s="27">
        <v>10.126666666666667</v>
      </c>
      <c r="BI18" s="27">
        <v>16.946666666666669</v>
      </c>
      <c r="BJ18" s="27">
        <v>3.9233333333333333</v>
      </c>
      <c r="BK18" s="27">
        <v>72.666666666666671</v>
      </c>
      <c r="BL18" s="27">
        <v>10.873333333333335</v>
      </c>
      <c r="BM18" s="27">
        <v>11.883333333333333</v>
      </c>
    </row>
    <row r="19" spans="1:65" x14ac:dyDescent="0.35">
      <c r="A19" s="13">
        <v>438060100</v>
      </c>
      <c r="B19" t="s">
        <v>211</v>
      </c>
      <c r="C19" t="s">
        <v>217</v>
      </c>
      <c r="D19" t="s">
        <v>864</v>
      </c>
      <c r="E19" s="27">
        <v>14.097363063090464</v>
      </c>
      <c r="F19" s="27">
        <v>5.7495388492431436</v>
      </c>
      <c r="G19" s="27">
        <v>4.9863602700157683</v>
      </c>
      <c r="H19" s="27">
        <v>1.4683054464337939</v>
      </c>
      <c r="I19" s="27">
        <v>1.3039250510040132</v>
      </c>
      <c r="J19" s="27">
        <v>4.8374228947732023</v>
      </c>
      <c r="K19" s="27">
        <v>5.9040069505366697</v>
      </c>
      <c r="L19" s="27">
        <v>1.7467812810296952</v>
      </c>
      <c r="M19" s="27">
        <v>4.5175508725171385</v>
      </c>
      <c r="N19" s="27">
        <v>4.543939186625745</v>
      </c>
      <c r="O19" s="27">
        <v>0.70882576638122641</v>
      </c>
      <c r="P19" s="27">
        <v>1.8458608002498453</v>
      </c>
      <c r="Q19" s="27">
        <v>4.2873199343663106</v>
      </c>
      <c r="R19" s="27">
        <v>4.3714882661269714</v>
      </c>
      <c r="S19" s="27">
        <v>6.3969735057111698</v>
      </c>
      <c r="T19" s="27">
        <v>4.027077994914511</v>
      </c>
      <c r="U19" s="27">
        <v>5.5202427686363151</v>
      </c>
      <c r="V19" s="27">
        <v>1.6601504266251066</v>
      </c>
      <c r="W19" s="27">
        <v>2.3991260440929016</v>
      </c>
      <c r="X19" s="27">
        <v>2.2153306312267769</v>
      </c>
      <c r="Y19" s="27">
        <v>20.507466869518272</v>
      </c>
      <c r="Z19" s="27">
        <v>7.4142430197837177</v>
      </c>
      <c r="AA19" s="27">
        <v>3.8678428734541375</v>
      </c>
      <c r="AB19" s="27">
        <v>1.8887950048279833</v>
      </c>
      <c r="AC19" s="27">
        <v>3.9206723769020448</v>
      </c>
      <c r="AD19" s="27">
        <v>2.8164381570964703</v>
      </c>
      <c r="AE19" s="29">
        <v>1892.6570236677019</v>
      </c>
      <c r="AF19" s="29">
        <v>616134.16215806466</v>
      </c>
      <c r="AG19" s="25">
        <v>6.73520920526152</v>
      </c>
      <c r="AH19" s="29">
        <v>2990.5151889291719</v>
      </c>
      <c r="AI19" s="27">
        <v>193.36806657458851</v>
      </c>
      <c r="AJ19" s="27" t="s">
        <v>810</v>
      </c>
      <c r="AK19" s="27" t="s">
        <v>810</v>
      </c>
      <c r="AL19" s="27">
        <v>193.36806657458851</v>
      </c>
      <c r="AM19" s="27">
        <v>184.31927594201838</v>
      </c>
      <c r="AN19" s="27">
        <v>66.63153982677801</v>
      </c>
      <c r="AO19" s="30">
        <v>4.4696546673870179</v>
      </c>
      <c r="AP19" s="27">
        <v>105.08540656374755</v>
      </c>
      <c r="AQ19" s="27">
        <v>126.57612102544583</v>
      </c>
      <c r="AR19" s="27">
        <v>108.46642456057231</v>
      </c>
      <c r="AS19" s="27">
        <v>10.93276194476462</v>
      </c>
      <c r="AT19" s="27">
        <v>529.91589155754184</v>
      </c>
      <c r="AU19" s="27">
        <v>6.4200241070678699</v>
      </c>
      <c r="AV19" s="27">
        <v>13.21542466961246</v>
      </c>
      <c r="AW19" s="27">
        <v>5.3256675129763522</v>
      </c>
      <c r="AX19" s="27">
        <v>31.994558967305796</v>
      </c>
      <c r="AY19" s="27">
        <v>51.630564596605815</v>
      </c>
      <c r="AZ19" s="27">
        <v>3.7417420709268288</v>
      </c>
      <c r="BA19" s="27">
        <v>1.2377484292426841</v>
      </c>
      <c r="BB19" s="27">
        <v>14.69064539506026</v>
      </c>
      <c r="BC19" s="27">
        <v>48.240451259172652</v>
      </c>
      <c r="BD19" s="27">
        <v>24.871730856186065</v>
      </c>
      <c r="BE19" s="27">
        <v>43.628243589376005</v>
      </c>
      <c r="BF19" s="27">
        <v>127.843416645613</v>
      </c>
      <c r="BG19" s="27">
        <v>29.194459256384665</v>
      </c>
      <c r="BH19" s="27">
        <v>12.43450848624345</v>
      </c>
      <c r="BI19" s="27">
        <v>24.028747472982918</v>
      </c>
      <c r="BJ19" s="27">
        <v>3.7980003724370057</v>
      </c>
      <c r="BK19" s="27">
        <v>63.210550424761728</v>
      </c>
      <c r="BL19" s="27">
        <v>11.372819221709003</v>
      </c>
      <c r="BM19" s="27">
        <v>11.891976897727673</v>
      </c>
    </row>
    <row r="20" spans="1:65" x14ac:dyDescent="0.35">
      <c r="A20" s="13">
        <v>438060600</v>
      </c>
      <c r="B20" t="s">
        <v>211</v>
      </c>
      <c r="C20" t="s">
        <v>217</v>
      </c>
      <c r="D20" t="s">
        <v>218</v>
      </c>
      <c r="E20" s="27">
        <v>13.93</v>
      </c>
      <c r="F20" s="27">
        <v>6.1653286384976527</v>
      </c>
      <c r="G20" s="27">
        <v>5.0066666666666668</v>
      </c>
      <c r="H20" s="27">
        <v>1.4089411764705881</v>
      </c>
      <c r="I20" s="27">
        <v>1.3733333333333331</v>
      </c>
      <c r="J20" s="27">
        <v>4.7833333333333341</v>
      </c>
      <c r="K20" s="27">
        <v>5.253333333333333</v>
      </c>
      <c r="L20" s="27">
        <v>1.7566666666666666</v>
      </c>
      <c r="M20" s="27">
        <v>4.5333333333333332</v>
      </c>
      <c r="N20" s="27">
        <v>4.6000000000000005</v>
      </c>
      <c r="O20" s="27">
        <v>0.73</v>
      </c>
      <c r="P20" s="27">
        <v>1.8499999999999999</v>
      </c>
      <c r="Q20" s="27">
        <v>4.3966666666666665</v>
      </c>
      <c r="R20" s="27">
        <v>4.4200000000000008</v>
      </c>
      <c r="S20" s="27">
        <v>6.5466666666666669</v>
      </c>
      <c r="T20" s="27">
        <v>4.0866666666666669</v>
      </c>
      <c r="U20" s="27">
        <v>5.62</v>
      </c>
      <c r="V20" s="27">
        <v>1.6199999999999999</v>
      </c>
      <c r="W20" s="27">
        <v>2.4833333333333329</v>
      </c>
      <c r="X20" s="27">
        <v>2.3066666666666666</v>
      </c>
      <c r="Y20" s="27">
        <v>20.776666666666667</v>
      </c>
      <c r="Z20" s="27">
        <v>7.4266666666666667</v>
      </c>
      <c r="AA20" s="27">
        <v>3.9766666666666666</v>
      </c>
      <c r="AB20" s="27">
        <v>1.8533333333333335</v>
      </c>
      <c r="AC20" s="27">
        <v>4.05</v>
      </c>
      <c r="AD20" s="27">
        <v>2.8766666666666665</v>
      </c>
      <c r="AE20" s="29">
        <v>2051.1933333333332</v>
      </c>
      <c r="AF20" s="29">
        <v>518848</v>
      </c>
      <c r="AG20" s="25">
        <v>6.8894666666666673</v>
      </c>
      <c r="AH20" s="29">
        <v>2561.1080414090943</v>
      </c>
      <c r="AI20" s="27">
        <v>193.93128855878822</v>
      </c>
      <c r="AJ20" s="27" t="s">
        <v>810</v>
      </c>
      <c r="AK20" s="27" t="s">
        <v>810</v>
      </c>
      <c r="AL20" s="27">
        <v>193.93128855878822</v>
      </c>
      <c r="AM20" s="27">
        <v>186.4787</v>
      </c>
      <c r="AN20" s="27">
        <v>60.833333333333336</v>
      </c>
      <c r="AO20" s="30">
        <v>3.5389166666666667</v>
      </c>
      <c r="AP20" s="27">
        <v>107.63</v>
      </c>
      <c r="AQ20" s="27">
        <v>99</v>
      </c>
      <c r="AR20" s="27">
        <v>120.5</v>
      </c>
      <c r="AS20" s="27">
        <v>11.036666666666667</v>
      </c>
      <c r="AT20" s="27">
        <v>486.37666666666672</v>
      </c>
      <c r="AU20" s="27">
        <v>4.34</v>
      </c>
      <c r="AV20" s="27">
        <v>12.116666666666667</v>
      </c>
      <c r="AW20" s="27">
        <v>4.0366666666666662</v>
      </c>
      <c r="AX20" s="27">
        <v>18.209999999999997</v>
      </c>
      <c r="AY20" s="27">
        <v>55.833333333333336</v>
      </c>
      <c r="AZ20" s="27">
        <v>3.543333333333333</v>
      </c>
      <c r="BA20" s="27">
        <v>1.3233333333333333</v>
      </c>
      <c r="BB20" s="27">
        <v>17.433333333333334</v>
      </c>
      <c r="BC20" s="27">
        <v>25.98</v>
      </c>
      <c r="BD20" s="27">
        <v>26.033333333333331</v>
      </c>
      <c r="BE20" s="27">
        <v>31.790000000000003</v>
      </c>
      <c r="BF20" s="27">
        <v>78.016666666666666</v>
      </c>
      <c r="BG20" s="27">
        <v>9.99</v>
      </c>
      <c r="BH20" s="27">
        <v>9.7100000000000009</v>
      </c>
      <c r="BI20" s="27">
        <v>21.973333333333333</v>
      </c>
      <c r="BJ20" s="27">
        <v>3.1233333333333331</v>
      </c>
      <c r="BK20" s="27">
        <v>63.890000000000008</v>
      </c>
      <c r="BL20" s="27">
        <v>11.513333333333334</v>
      </c>
      <c r="BM20" s="27">
        <v>12.633333333333335</v>
      </c>
    </row>
    <row r="21" spans="1:65" x14ac:dyDescent="0.35">
      <c r="A21" s="13">
        <v>439150650</v>
      </c>
      <c r="B21" t="s">
        <v>211</v>
      </c>
      <c r="C21" t="s">
        <v>220</v>
      </c>
      <c r="D21" t="s">
        <v>221</v>
      </c>
      <c r="E21" s="27">
        <v>13.983333333333333</v>
      </c>
      <c r="F21" s="27">
        <v>6.0799761693933334</v>
      </c>
      <c r="G21" s="27">
        <v>4.8999999999999995</v>
      </c>
      <c r="H21" s="27">
        <v>1.4690588235294115</v>
      </c>
      <c r="I21" s="27">
        <v>1.3466666666666667</v>
      </c>
      <c r="J21" s="27">
        <v>4.91</v>
      </c>
      <c r="K21" s="27">
        <v>5.2433333333333332</v>
      </c>
      <c r="L21" s="27">
        <v>1.8</v>
      </c>
      <c r="M21" s="27">
        <v>4.78</v>
      </c>
      <c r="N21" s="27">
        <v>4.6566666666666672</v>
      </c>
      <c r="O21" s="27">
        <v>0.69</v>
      </c>
      <c r="P21" s="27">
        <v>1.8099999999999998</v>
      </c>
      <c r="Q21" s="27">
        <v>4.25</v>
      </c>
      <c r="R21" s="27">
        <v>4.4866666666666672</v>
      </c>
      <c r="S21" s="27">
        <v>6.3299999999999992</v>
      </c>
      <c r="T21" s="27">
        <v>4.0133333333333328</v>
      </c>
      <c r="U21" s="27">
        <v>5.543333333333333</v>
      </c>
      <c r="V21" s="27">
        <v>1.8566666666666667</v>
      </c>
      <c r="W21" s="27">
        <v>2.4133333333333336</v>
      </c>
      <c r="X21" s="27">
        <v>2.27</v>
      </c>
      <c r="Y21" s="27">
        <v>19.970000000000002</v>
      </c>
      <c r="Z21" s="27">
        <v>7.6133333333333333</v>
      </c>
      <c r="AA21" s="27">
        <v>4.0566666666666675</v>
      </c>
      <c r="AB21" s="27">
        <v>2.0100000000000002</v>
      </c>
      <c r="AC21" s="27">
        <v>4</v>
      </c>
      <c r="AD21" s="27">
        <v>2.8766666666666665</v>
      </c>
      <c r="AE21" s="29">
        <v>1891.7766666666666</v>
      </c>
      <c r="AF21" s="29">
        <v>766716.66666666663</v>
      </c>
      <c r="AG21" s="25">
        <v>6.5177777777777779</v>
      </c>
      <c r="AH21" s="29">
        <v>3647.0145138719031</v>
      </c>
      <c r="AI21" s="27" t="s">
        <v>810</v>
      </c>
      <c r="AJ21" s="27">
        <v>81.947036191666669</v>
      </c>
      <c r="AK21" s="27">
        <v>65.368985033127998</v>
      </c>
      <c r="AL21" s="27">
        <v>147.32</v>
      </c>
      <c r="AM21" s="27">
        <v>190.63094999999998</v>
      </c>
      <c r="AN21" s="27">
        <v>61.780000000000008</v>
      </c>
      <c r="AO21" s="30">
        <v>3.6633333333333336</v>
      </c>
      <c r="AP21" s="27">
        <v>102.05666666666667</v>
      </c>
      <c r="AQ21" s="27">
        <v>93.856666666666669</v>
      </c>
      <c r="AR21" s="27">
        <v>100.07000000000001</v>
      </c>
      <c r="AS21" s="27">
        <v>10.953333333333333</v>
      </c>
      <c r="AT21" s="27">
        <v>524.79999999999995</v>
      </c>
      <c r="AU21" s="27">
        <v>7.79</v>
      </c>
      <c r="AV21" s="27">
        <v>13.339999999999998</v>
      </c>
      <c r="AW21" s="27">
        <v>5.2733333333333334</v>
      </c>
      <c r="AX21" s="27">
        <v>26.776666666666667</v>
      </c>
      <c r="AY21" s="27">
        <v>54.443333333333328</v>
      </c>
      <c r="AZ21" s="27">
        <v>3.4433333333333334</v>
      </c>
      <c r="BA21" s="27">
        <v>1.3866666666666667</v>
      </c>
      <c r="BB21" s="27">
        <v>18.036666666666665</v>
      </c>
      <c r="BC21" s="27">
        <v>50.883333333333333</v>
      </c>
      <c r="BD21" s="27">
        <v>35.993333333333339</v>
      </c>
      <c r="BE21" s="27">
        <v>50.94</v>
      </c>
      <c r="BF21" s="27">
        <v>105.40666666666665</v>
      </c>
      <c r="BG21" s="27">
        <v>13.323333333333332</v>
      </c>
      <c r="BH21" s="27">
        <v>9.9633333333333329</v>
      </c>
      <c r="BI21" s="27">
        <v>15.556666666666667</v>
      </c>
      <c r="BJ21" s="27">
        <v>3.9066666666666667</v>
      </c>
      <c r="BK21" s="27">
        <v>62.72</v>
      </c>
      <c r="BL21" s="27">
        <v>11.236666666666666</v>
      </c>
      <c r="BM21" s="27">
        <v>12.07</v>
      </c>
    </row>
    <row r="22" spans="1:65" x14ac:dyDescent="0.35">
      <c r="A22" s="13">
        <v>438060750</v>
      </c>
      <c r="B22" t="s">
        <v>211</v>
      </c>
      <c r="C22" t="s">
        <v>217</v>
      </c>
      <c r="D22" t="s">
        <v>219</v>
      </c>
      <c r="E22" s="27">
        <v>13.905478395061728</v>
      </c>
      <c r="F22" s="27">
        <v>5.2117805618830673</v>
      </c>
      <c r="G22" s="27">
        <v>4.9289409368635431</v>
      </c>
      <c r="H22" s="27">
        <v>1.7258550837553566</v>
      </c>
      <c r="I22" s="27">
        <v>1.3323558897243106</v>
      </c>
      <c r="J22" s="27">
        <v>4.7833333333333341</v>
      </c>
      <c r="K22" s="27">
        <v>4.585797101449276</v>
      </c>
      <c r="L22" s="27">
        <v>1.6091238095238094</v>
      </c>
      <c r="M22" s="27">
        <v>4.5333333333333332</v>
      </c>
      <c r="N22" s="27">
        <v>4.0498742138364783</v>
      </c>
      <c r="O22" s="27">
        <v>0.65902777777777777</v>
      </c>
      <c r="P22" s="27">
        <v>1.6704736842105261</v>
      </c>
      <c r="Q22" s="27">
        <v>4.0429224270353297</v>
      </c>
      <c r="R22" s="27">
        <v>3.9580076628352487</v>
      </c>
      <c r="S22" s="27">
        <v>6.2061111111111105</v>
      </c>
      <c r="T22" s="27">
        <v>3.6908762886597937</v>
      </c>
      <c r="U22" s="27">
        <v>5.4312718505123572</v>
      </c>
      <c r="V22" s="27">
        <v>1.5961431623931623</v>
      </c>
      <c r="W22" s="27">
        <v>2.473162568306011</v>
      </c>
      <c r="X22" s="27">
        <v>2.2711059190031153</v>
      </c>
      <c r="Y22" s="27">
        <v>20.893765553372628</v>
      </c>
      <c r="Z22" s="27">
        <v>6.62916548797737</v>
      </c>
      <c r="AA22" s="27">
        <v>3.6234441602728045</v>
      </c>
      <c r="AB22" s="27">
        <v>1.6309217877094973</v>
      </c>
      <c r="AC22" s="27">
        <v>3.682108843537415</v>
      </c>
      <c r="AD22" s="27">
        <v>2.5131757575757576</v>
      </c>
      <c r="AE22" s="29">
        <v>1696.4433333333334</v>
      </c>
      <c r="AF22" s="29">
        <v>442886</v>
      </c>
      <c r="AG22" s="25">
        <v>6.6738888888888885</v>
      </c>
      <c r="AH22" s="29">
        <v>2137.295380307356</v>
      </c>
      <c r="AI22" s="27" t="s">
        <v>810</v>
      </c>
      <c r="AJ22" s="27">
        <v>195.22325830822876</v>
      </c>
      <c r="AK22" s="27">
        <v>77.349082953830177</v>
      </c>
      <c r="AL22" s="27">
        <v>272.57</v>
      </c>
      <c r="AM22" s="27">
        <v>184.69065000000001</v>
      </c>
      <c r="AN22" s="27">
        <v>45.236666666666657</v>
      </c>
      <c r="AO22" s="30">
        <v>3.5800833333333331</v>
      </c>
      <c r="AP22" s="27">
        <v>83.943333333333328</v>
      </c>
      <c r="AQ22" s="27">
        <v>96.11</v>
      </c>
      <c r="AR22" s="27">
        <v>104.95</v>
      </c>
      <c r="AS22" s="27">
        <v>11.060030330603579</v>
      </c>
      <c r="AT22" s="27">
        <v>472.82</v>
      </c>
      <c r="AU22" s="27">
        <v>5.1566666666666672</v>
      </c>
      <c r="AV22" s="27">
        <v>13.223333333333334</v>
      </c>
      <c r="AW22" s="27">
        <v>4.6566666666666672</v>
      </c>
      <c r="AX22" s="27">
        <v>22.833333333333332</v>
      </c>
      <c r="AY22" s="27">
        <v>38.800000000000004</v>
      </c>
      <c r="AZ22" s="27">
        <v>3.543333333333333</v>
      </c>
      <c r="BA22" s="27">
        <v>1.3331578947368421</v>
      </c>
      <c r="BB22" s="27">
        <v>14.5</v>
      </c>
      <c r="BC22" s="27">
        <v>33.520000000000003</v>
      </c>
      <c r="BD22" s="27">
        <v>31.55</v>
      </c>
      <c r="BE22" s="27">
        <v>27.89</v>
      </c>
      <c r="BF22" s="27">
        <v>107.33333333333333</v>
      </c>
      <c r="BG22" s="27">
        <v>12.522222222222224</v>
      </c>
      <c r="BH22" s="27">
        <v>11.703333333333333</v>
      </c>
      <c r="BI22" s="27">
        <v>26.776666666666667</v>
      </c>
      <c r="BJ22" s="27">
        <v>3.67</v>
      </c>
      <c r="BK22" s="27">
        <v>62.603333333333332</v>
      </c>
      <c r="BL22" s="27">
        <v>11.51</v>
      </c>
      <c r="BM22" s="27">
        <v>12.666336996336995</v>
      </c>
    </row>
    <row r="23" spans="1:65" x14ac:dyDescent="0.35">
      <c r="A23" s="13">
        <v>446060850</v>
      </c>
      <c r="B23" t="s">
        <v>211</v>
      </c>
      <c r="C23" t="s">
        <v>222</v>
      </c>
      <c r="D23" t="s">
        <v>223</v>
      </c>
      <c r="E23" s="27">
        <v>13.907049759773306</v>
      </c>
      <c r="F23" s="27">
        <v>6.0732809796437524</v>
      </c>
      <c r="G23" s="27">
        <v>4.9804454311914181</v>
      </c>
      <c r="H23" s="27">
        <v>1.4110016509318548</v>
      </c>
      <c r="I23" s="27">
        <v>1.3918647761036673</v>
      </c>
      <c r="J23" s="27">
        <v>4.7533380713716502</v>
      </c>
      <c r="K23" s="27">
        <v>5.1314466593068966</v>
      </c>
      <c r="L23" s="27">
        <v>1.7653741392079587</v>
      </c>
      <c r="M23" s="27">
        <v>4.4903692924747887</v>
      </c>
      <c r="N23" s="27">
        <v>4.5822154670269954</v>
      </c>
      <c r="O23" s="27">
        <v>0.78930285871579209</v>
      </c>
      <c r="P23" s="27">
        <v>1.8687794066139307</v>
      </c>
      <c r="Q23" s="27">
        <v>4.3634892755525643</v>
      </c>
      <c r="R23" s="27">
        <v>4.4820475581149655</v>
      </c>
      <c r="S23" s="27">
        <v>6.4677498861072218</v>
      </c>
      <c r="T23" s="27">
        <v>4.1205377893485569</v>
      </c>
      <c r="U23" s="27">
        <v>5.5823182010830008</v>
      </c>
      <c r="V23" s="27">
        <v>1.7235647296951224</v>
      </c>
      <c r="W23" s="27">
        <v>2.4573454356322713</v>
      </c>
      <c r="X23" s="27">
        <v>2.382463987695032</v>
      </c>
      <c r="Y23" s="27">
        <v>20.579261614304613</v>
      </c>
      <c r="Z23" s="27">
        <v>7.5090130343272294</v>
      </c>
      <c r="AA23" s="27">
        <v>4.0592972121612538</v>
      </c>
      <c r="AB23" s="27">
        <v>1.9182458251157346</v>
      </c>
      <c r="AC23" s="27">
        <v>4.0830815294960141</v>
      </c>
      <c r="AD23" s="27">
        <v>2.8801419109779327</v>
      </c>
      <c r="AE23" s="29">
        <v>1450.741633947883</v>
      </c>
      <c r="AF23" s="29">
        <v>474427.06008885399</v>
      </c>
      <c r="AG23" s="25">
        <v>6.84400976167304</v>
      </c>
      <c r="AH23" s="29">
        <v>2328.2495079854248</v>
      </c>
      <c r="AI23" s="27" t="s">
        <v>810</v>
      </c>
      <c r="AJ23" s="27">
        <v>128.28891918600013</v>
      </c>
      <c r="AK23" s="27">
        <v>70.401290276305815</v>
      </c>
      <c r="AL23" s="27">
        <v>198.69</v>
      </c>
      <c r="AM23" s="27">
        <v>193.20156625748189</v>
      </c>
      <c r="AN23" s="27">
        <v>52.243283431510918</v>
      </c>
      <c r="AO23" s="30">
        <v>4.0506852019554263</v>
      </c>
      <c r="AP23" s="27">
        <v>116.7281024886624</v>
      </c>
      <c r="AQ23" s="27">
        <v>125.31142167850179</v>
      </c>
      <c r="AR23" s="27">
        <v>101.61125131709713</v>
      </c>
      <c r="AS23" s="27">
        <v>11.031346117939426</v>
      </c>
      <c r="AT23" s="27">
        <v>370.5135929001803</v>
      </c>
      <c r="AU23" s="27">
        <v>6.9348883942463004</v>
      </c>
      <c r="AV23" s="27">
        <v>12.522050451256002</v>
      </c>
      <c r="AW23" s="27">
        <v>5.3316687211174534</v>
      </c>
      <c r="AX23" s="27">
        <v>29.150175050098309</v>
      </c>
      <c r="AY23" s="27">
        <v>45.058062080706726</v>
      </c>
      <c r="AZ23" s="27">
        <v>3.636229494039712</v>
      </c>
      <c r="BA23" s="27">
        <v>1.3331173502886629</v>
      </c>
      <c r="BB23" s="27">
        <v>19.854674770358997</v>
      </c>
      <c r="BC23" s="27">
        <v>41.898474957454262</v>
      </c>
      <c r="BD23" s="27">
        <v>34.782708500931534</v>
      </c>
      <c r="BE23" s="27">
        <v>36.419074840601866</v>
      </c>
      <c r="BF23" s="27">
        <v>92.214706995486935</v>
      </c>
      <c r="BG23" s="27">
        <v>11.140372399155842</v>
      </c>
      <c r="BH23" s="27">
        <v>12.359622449631678</v>
      </c>
      <c r="BI23" s="27">
        <v>13.682082492968171</v>
      </c>
      <c r="BJ23" s="27">
        <v>3.8072721147355719</v>
      </c>
      <c r="BK23" s="27">
        <v>91.768902194688664</v>
      </c>
      <c r="BL23" s="27">
        <v>11.131374108169981</v>
      </c>
      <c r="BM23" s="27">
        <v>11.928475183141195</v>
      </c>
    </row>
    <row r="24" spans="1:65" x14ac:dyDescent="0.35">
      <c r="A24" s="13">
        <v>530780125</v>
      </c>
      <c r="B24" t="s">
        <v>224</v>
      </c>
      <c r="C24" t="s">
        <v>231</v>
      </c>
      <c r="D24" t="s">
        <v>232</v>
      </c>
      <c r="E24" s="27">
        <v>14.055826972010179</v>
      </c>
      <c r="F24" s="27">
        <v>5.8143554538520208</v>
      </c>
      <c r="G24" s="27">
        <v>4.6954951185495117</v>
      </c>
      <c r="H24" s="27">
        <v>1.3865936739659368</v>
      </c>
      <c r="I24" s="27">
        <v>1.1321212121212121</v>
      </c>
      <c r="J24" s="27">
        <v>4.5234193548387092</v>
      </c>
      <c r="K24" s="27">
        <v>4.0433467202141893</v>
      </c>
      <c r="L24" s="27">
        <v>1.5768292682926832</v>
      </c>
      <c r="M24" s="27">
        <v>4.125322580645161</v>
      </c>
      <c r="N24" s="27">
        <v>5.2240544217687068</v>
      </c>
      <c r="O24" s="27">
        <v>0.69956188039654599</v>
      </c>
      <c r="P24" s="27">
        <v>1.9400000000000002</v>
      </c>
      <c r="Q24" s="27">
        <v>3.8049473684210526</v>
      </c>
      <c r="R24" s="27">
        <v>4.3899999999999997</v>
      </c>
      <c r="S24" s="27">
        <v>5.7588661417322839</v>
      </c>
      <c r="T24" s="27">
        <v>3.7227482269503547</v>
      </c>
      <c r="U24" s="27">
        <v>5.1538911022576359</v>
      </c>
      <c r="V24" s="27">
        <v>1.4732444444444444</v>
      </c>
      <c r="W24" s="27">
        <v>2.388861788617886</v>
      </c>
      <c r="X24" s="27">
        <v>1.9585663082437277</v>
      </c>
      <c r="Y24" s="27">
        <v>19.026335078534032</v>
      </c>
      <c r="Z24" s="27">
        <v>6.8842090395480229</v>
      </c>
      <c r="AA24" s="27">
        <v>3.4059504132231404</v>
      </c>
      <c r="AB24" s="27">
        <v>1.6730337078651687</v>
      </c>
      <c r="AC24" s="27">
        <v>3.7582369146005505</v>
      </c>
      <c r="AD24" s="27">
        <v>2.664047619047619</v>
      </c>
      <c r="AE24" s="29">
        <v>879.14</v>
      </c>
      <c r="AF24" s="29">
        <v>380819.33333333331</v>
      </c>
      <c r="AG24" s="25">
        <v>6.7894444444444444</v>
      </c>
      <c r="AH24" s="29">
        <v>1863.9699578437092</v>
      </c>
      <c r="AI24" s="27" t="s">
        <v>810</v>
      </c>
      <c r="AJ24" s="27">
        <v>64.770251990652184</v>
      </c>
      <c r="AK24" s="27">
        <v>86.045299410280492</v>
      </c>
      <c r="AL24" s="27">
        <v>150.82</v>
      </c>
      <c r="AM24" s="27">
        <v>203.28690000000003</v>
      </c>
      <c r="AN24" s="27">
        <v>52.213333333333331</v>
      </c>
      <c r="AO24" s="30">
        <v>3.0121666666666669</v>
      </c>
      <c r="AP24" s="27">
        <v>99.776666666666657</v>
      </c>
      <c r="AQ24" s="27">
        <v>108.55333333333333</v>
      </c>
      <c r="AR24" s="27">
        <v>83.88666666666667</v>
      </c>
      <c r="AS24" s="27">
        <v>10.16326873385013</v>
      </c>
      <c r="AT24" s="27">
        <v>454.89000000000004</v>
      </c>
      <c r="AU24" s="27">
        <v>4.7666666666666666</v>
      </c>
      <c r="AV24" s="27">
        <v>10.1</v>
      </c>
      <c r="AW24" s="27">
        <v>3.8166666666666664</v>
      </c>
      <c r="AX24" s="27">
        <v>21.649999999999995</v>
      </c>
      <c r="AY24" s="27">
        <v>45.00333333333333</v>
      </c>
      <c r="AZ24" s="27">
        <v>3.6829967426710097</v>
      </c>
      <c r="BA24" s="27">
        <v>1.0823177083333333</v>
      </c>
      <c r="BB24" s="27">
        <v>12.280000000000001</v>
      </c>
      <c r="BC24" s="27">
        <v>32.773333333333333</v>
      </c>
      <c r="BD24" s="27">
        <v>20.886666666666667</v>
      </c>
      <c r="BE24" s="27">
        <v>33.65</v>
      </c>
      <c r="BF24" s="27">
        <v>63.330000000000005</v>
      </c>
      <c r="BG24" s="27">
        <v>6.95</v>
      </c>
      <c r="BH24" s="27">
        <v>11.5</v>
      </c>
      <c r="BI24" s="27">
        <v>14.71</v>
      </c>
      <c r="BJ24" s="27">
        <v>2.9666666666666668</v>
      </c>
      <c r="BK24" s="27">
        <v>48.666666666666664</v>
      </c>
      <c r="BL24" s="27">
        <v>10.206666666666667</v>
      </c>
      <c r="BM24" s="27">
        <v>13.450000000000001</v>
      </c>
    </row>
    <row r="25" spans="1:65" x14ac:dyDescent="0.35">
      <c r="A25" s="13">
        <v>522220300</v>
      </c>
      <c r="B25" t="s">
        <v>224</v>
      </c>
      <c r="C25" t="s">
        <v>225</v>
      </c>
      <c r="D25" t="s">
        <v>226</v>
      </c>
      <c r="E25" s="27">
        <v>14.013333333333334</v>
      </c>
      <c r="F25" s="27">
        <v>5.1505564738292007</v>
      </c>
      <c r="G25" s="27">
        <v>4.5933333333333337</v>
      </c>
      <c r="H25" s="27">
        <v>1.3933333333333333</v>
      </c>
      <c r="I25" s="27">
        <v>1.1199999999999999</v>
      </c>
      <c r="J25" s="27">
        <v>4.5233333333333334</v>
      </c>
      <c r="K25" s="27">
        <v>3.7333333333333338</v>
      </c>
      <c r="L25" s="27">
        <v>1.54</v>
      </c>
      <c r="M25" s="27">
        <v>4.16</v>
      </c>
      <c r="N25" s="27">
        <v>5.23</v>
      </c>
      <c r="O25" s="27">
        <v>0.53224712264150942</v>
      </c>
      <c r="P25" s="27">
        <v>1.9366666666666668</v>
      </c>
      <c r="Q25" s="27">
        <v>3.6633333333333336</v>
      </c>
      <c r="R25" s="27">
        <v>4.37</v>
      </c>
      <c r="S25" s="27">
        <v>5.63</v>
      </c>
      <c r="T25" s="27">
        <v>3.65</v>
      </c>
      <c r="U25" s="27">
        <v>5.0733333333333333</v>
      </c>
      <c r="V25" s="27">
        <v>1.4400000000000002</v>
      </c>
      <c r="W25" s="27">
        <v>2.2833333333333332</v>
      </c>
      <c r="X25" s="27">
        <v>1.9133333333333333</v>
      </c>
      <c r="Y25" s="27">
        <v>18.783333333333335</v>
      </c>
      <c r="Z25" s="27">
        <v>6.5066666666666668</v>
      </c>
      <c r="AA25" s="27">
        <v>3.2933333333333334</v>
      </c>
      <c r="AB25" s="27">
        <v>1.6533333333333333</v>
      </c>
      <c r="AC25" s="27">
        <v>3.69</v>
      </c>
      <c r="AD25" s="27">
        <v>2.6266666666666669</v>
      </c>
      <c r="AE25" s="29">
        <v>1127.25</v>
      </c>
      <c r="AF25" s="29">
        <v>401862</v>
      </c>
      <c r="AG25" s="25">
        <v>6.7326666666666659</v>
      </c>
      <c r="AH25" s="29">
        <v>1950.0470006237208</v>
      </c>
      <c r="AI25" s="27" t="s">
        <v>810</v>
      </c>
      <c r="AJ25" s="27">
        <v>85.899805215666632</v>
      </c>
      <c r="AK25" s="27">
        <v>80.682057610038001</v>
      </c>
      <c r="AL25" s="27">
        <v>166.58</v>
      </c>
      <c r="AM25" s="27">
        <v>205.55145000000002</v>
      </c>
      <c r="AN25" s="27">
        <v>66.083333333333329</v>
      </c>
      <c r="AO25" s="30">
        <v>3.0992500000000001</v>
      </c>
      <c r="AP25" s="27">
        <v>113.38666666666666</v>
      </c>
      <c r="AQ25" s="27">
        <v>185.5</v>
      </c>
      <c r="AR25" s="27">
        <v>94.416666666666671</v>
      </c>
      <c r="AS25" s="27">
        <v>10.076666666666668</v>
      </c>
      <c r="AT25" s="27">
        <v>409.22333333333336</v>
      </c>
      <c r="AU25" s="27">
        <v>6.1566666666666663</v>
      </c>
      <c r="AV25" s="27">
        <v>10.473333333333334</v>
      </c>
      <c r="AW25" s="27">
        <v>4.6333333333333329</v>
      </c>
      <c r="AX25" s="27">
        <v>26.666666666666668</v>
      </c>
      <c r="AY25" s="27">
        <v>54.140000000000008</v>
      </c>
      <c r="AZ25" s="27">
        <v>3.75</v>
      </c>
      <c r="BA25" s="27">
        <v>1.07</v>
      </c>
      <c r="BB25" s="27">
        <v>15.883333333333335</v>
      </c>
      <c r="BC25" s="27">
        <v>27.333333333333332</v>
      </c>
      <c r="BD25" s="27">
        <v>24</v>
      </c>
      <c r="BE25" s="27">
        <v>37.663333333333334</v>
      </c>
      <c r="BF25" s="27">
        <v>107.25</v>
      </c>
      <c r="BG25" s="27">
        <v>34</v>
      </c>
      <c r="BH25" s="27">
        <v>11.776666666666666</v>
      </c>
      <c r="BI25" s="27">
        <v>17.776666666666667</v>
      </c>
      <c r="BJ25" s="27">
        <v>3.1533333333333329</v>
      </c>
      <c r="BK25" s="27">
        <v>70.333333333333329</v>
      </c>
      <c r="BL25" s="27">
        <v>9.83</v>
      </c>
      <c r="BM25" s="27">
        <v>11.906666666666666</v>
      </c>
    </row>
    <row r="26" spans="1:65" x14ac:dyDescent="0.35">
      <c r="A26" s="13">
        <v>526300500</v>
      </c>
      <c r="B26" t="s">
        <v>224</v>
      </c>
      <c r="C26" t="s">
        <v>227</v>
      </c>
      <c r="D26" t="s">
        <v>228</v>
      </c>
      <c r="E26" s="27">
        <v>14.110502022911684</v>
      </c>
      <c r="F26" s="27">
        <v>5.3402882039419888</v>
      </c>
      <c r="G26" s="27">
        <v>4.6617804624913868</v>
      </c>
      <c r="H26" s="27">
        <v>1.3783946461268961</v>
      </c>
      <c r="I26" s="27">
        <v>1.1510479303349956</v>
      </c>
      <c r="J26" s="27">
        <v>4.5160497149376608</v>
      </c>
      <c r="K26" s="27">
        <v>3.8881824429854368</v>
      </c>
      <c r="L26" s="27">
        <v>1.5692594218403426</v>
      </c>
      <c r="M26" s="27">
        <v>4.2270185709307588</v>
      </c>
      <c r="N26" s="27">
        <v>5.3424541531522962</v>
      </c>
      <c r="O26" s="27">
        <v>0.71831145149142728</v>
      </c>
      <c r="P26" s="27">
        <v>1.9542768386749112</v>
      </c>
      <c r="Q26" s="27">
        <v>3.7885398222092639</v>
      </c>
      <c r="R26" s="27">
        <v>4.3321019673112877</v>
      </c>
      <c r="S26" s="27">
        <v>5.755333364178381</v>
      </c>
      <c r="T26" s="27">
        <v>3.6965443000534726</v>
      </c>
      <c r="U26" s="27">
        <v>5.1098724402495455</v>
      </c>
      <c r="V26" s="27">
        <v>1.4527879357560505</v>
      </c>
      <c r="W26" s="27">
        <v>2.3973262768308228</v>
      </c>
      <c r="X26" s="27">
        <v>1.9871302612748416</v>
      </c>
      <c r="Y26" s="27">
        <v>18.886051077954196</v>
      </c>
      <c r="Z26" s="27">
        <v>6.732366274014848</v>
      </c>
      <c r="AA26" s="27">
        <v>3.4768727816428258</v>
      </c>
      <c r="AB26" s="27">
        <v>1.6813455074540526</v>
      </c>
      <c r="AC26" s="27">
        <v>3.7874315978355959</v>
      </c>
      <c r="AD26" s="27">
        <v>2.7036261899632108</v>
      </c>
      <c r="AE26" s="29">
        <v>851.68907897004613</v>
      </c>
      <c r="AF26" s="29">
        <v>414464.3785912423</v>
      </c>
      <c r="AG26" s="25">
        <v>6.699423161994436</v>
      </c>
      <c r="AH26" s="29">
        <v>2005.4596886283659</v>
      </c>
      <c r="AI26" s="27" t="s">
        <v>810</v>
      </c>
      <c r="AJ26" s="27">
        <v>84.777601221883074</v>
      </c>
      <c r="AK26" s="27">
        <v>78.973185896649937</v>
      </c>
      <c r="AL26" s="27">
        <v>163.75</v>
      </c>
      <c r="AM26" s="27">
        <v>204.06571946812326</v>
      </c>
      <c r="AN26" s="27">
        <v>51.883710965521935</v>
      </c>
      <c r="AO26" s="30">
        <v>3.116578463745471</v>
      </c>
      <c r="AP26" s="27">
        <v>113.04718381557564</v>
      </c>
      <c r="AQ26" s="27">
        <v>121.20330048080059</v>
      </c>
      <c r="AR26" s="27">
        <v>93.911564691963477</v>
      </c>
      <c r="AS26" s="27">
        <v>10.174710316441219</v>
      </c>
      <c r="AT26" s="27">
        <v>454.82929617477112</v>
      </c>
      <c r="AU26" s="27">
        <v>5.131933675474035</v>
      </c>
      <c r="AV26" s="27">
        <v>11.640738081291097</v>
      </c>
      <c r="AW26" s="27">
        <v>4.919218715131251</v>
      </c>
      <c r="AX26" s="27">
        <v>22.585732667027468</v>
      </c>
      <c r="AY26" s="27">
        <v>43.677625759203117</v>
      </c>
      <c r="AZ26" s="27">
        <v>3.593008681287253</v>
      </c>
      <c r="BA26" s="27">
        <v>1.0575534526100501</v>
      </c>
      <c r="BB26" s="27">
        <v>13.299976474882016</v>
      </c>
      <c r="BC26" s="27">
        <v>30.635979908466904</v>
      </c>
      <c r="BD26" s="27">
        <v>24.081123242534023</v>
      </c>
      <c r="BE26" s="27">
        <v>37.196053724254547</v>
      </c>
      <c r="BF26" s="27">
        <v>114.7866288609501</v>
      </c>
      <c r="BG26" s="27">
        <v>34.340904397949906</v>
      </c>
      <c r="BH26" s="27">
        <v>13.113608898308726</v>
      </c>
      <c r="BI26" s="27">
        <v>14.377922905026701</v>
      </c>
      <c r="BJ26" s="27">
        <v>4.526581158275123</v>
      </c>
      <c r="BK26" s="27">
        <v>53.160165788093252</v>
      </c>
      <c r="BL26" s="27">
        <v>10.039644296625063</v>
      </c>
      <c r="BM26" s="27">
        <v>12.599154405397359</v>
      </c>
    </row>
    <row r="27" spans="1:65" x14ac:dyDescent="0.35">
      <c r="A27" s="13">
        <v>527860600</v>
      </c>
      <c r="B27" t="s">
        <v>224</v>
      </c>
      <c r="C27" t="s">
        <v>229</v>
      </c>
      <c r="D27" t="s">
        <v>230</v>
      </c>
      <c r="E27" s="27">
        <v>14.006666666666666</v>
      </c>
      <c r="F27" s="27">
        <v>6.0548862745098049</v>
      </c>
      <c r="G27" s="27">
        <v>4.6266666666666669</v>
      </c>
      <c r="H27" s="27">
        <v>1.4133333333333333</v>
      </c>
      <c r="I27" s="27">
        <v>1.1066666666666667</v>
      </c>
      <c r="J27" s="27">
        <v>4.4933333333333332</v>
      </c>
      <c r="K27" s="27">
        <v>3.8233333333333328</v>
      </c>
      <c r="L27" s="27">
        <v>1.5333333333333332</v>
      </c>
      <c r="M27" s="27">
        <v>4.33</v>
      </c>
      <c r="N27" s="27">
        <v>5.2233333333333336</v>
      </c>
      <c r="O27" s="27">
        <v>0.69433962264150939</v>
      </c>
      <c r="P27" s="27">
        <v>1.9466666666666665</v>
      </c>
      <c r="Q27" s="27">
        <v>3.72</v>
      </c>
      <c r="R27" s="27">
        <v>4.4366666666666665</v>
      </c>
      <c r="S27" s="27">
        <v>5.6866666666666674</v>
      </c>
      <c r="T27" s="27">
        <v>4.01</v>
      </c>
      <c r="U27" s="27">
        <v>5.123333333333334</v>
      </c>
      <c r="V27" s="27">
        <v>1.4366666666666668</v>
      </c>
      <c r="W27" s="27">
        <v>2.31</v>
      </c>
      <c r="X27" s="27">
        <v>1.9000000000000001</v>
      </c>
      <c r="Y27" s="27">
        <v>18.593333333333334</v>
      </c>
      <c r="Z27" s="27">
        <v>6.59</v>
      </c>
      <c r="AA27" s="27">
        <v>3.26</v>
      </c>
      <c r="AB27" s="27">
        <v>1.6266666666666667</v>
      </c>
      <c r="AC27" s="27">
        <v>3.78</v>
      </c>
      <c r="AD27" s="27">
        <v>2.6733333333333333</v>
      </c>
      <c r="AE27" s="29">
        <v>827.22333333333336</v>
      </c>
      <c r="AF27" s="29">
        <v>320358.66666666669</v>
      </c>
      <c r="AG27" s="25">
        <v>7.2829999999999986</v>
      </c>
      <c r="AH27" s="29">
        <v>1644.1993079971073</v>
      </c>
      <c r="AI27" s="27" t="s">
        <v>810</v>
      </c>
      <c r="AJ27" s="27">
        <v>63.827885977571974</v>
      </c>
      <c r="AK27" s="27">
        <v>87.079199023717578</v>
      </c>
      <c r="AL27" s="27">
        <v>150.91</v>
      </c>
      <c r="AM27" s="27">
        <v>202.72440000000003</v>
      </c>
      <c r="AN27" s="27">
        <v>52.433333333333337</v>
      </c>
      <c r="AO27" s="30">
        <v>3.0723333333333334</v>
      </c>
      <c r="AP27" s="27">
        <v>92.223333333333343</v>
      </c>
      <c r="AQ27" s="27">
        <v>99.443333333333328</v>
      </c>
      <c r="AR27" s="27">
        <v>87.023333333333326</v>
      </c>
      <c r="AS27" s="27">
        <v>10.023333333333333</v>
      </c>
      <c r="AT27" s="27">
        <v>368.12999999999994</v>
      </c>
      <c r="AU27" s="27">
        <v>5.32</v>
      </c>
      <c r="AV27" s="27">
        <v>10.19</v>
      </c>
      <c r="AW27" s="27">
        <v>4.99</v>
      </c>
      <c r="AX27" s="27">
        <v>18.22</v>
      </c>
      <c r="AY27" s="27">
        <v>24.22</v>
      </c>
      <c r="AZ27" s="27">
        <v>3.6666666666666665</v>
      </c>
      <c r="BA27" s="27">
        <v>1.06</v>
      </c>
      <c r="BB27" s="27">
        <v>16.166666666666668</v>
      </c>
      <c r="BC27" s="27">
        <v>37.406666666666666</v>
      </c>
      <c r="BD27" s="27">
        <v>24.543333333333333</v>
      </c>
      <c r="BE27" s="27">
        <v>31.823333333333334</v>
      </c>
      <c r="BF27" s="27">
        <v>91.259999999999991</v>
      </c>
      <c r="BG27" s="27">
        <v>20.366666666666667</v>
      </c>
      <c r="BH27" s="27">
        <v>12.300000000000002</v>
      </c>
      <c r="BI27" s="27">
        <v>13.833333333333334</v>
      </c>
      <c r="BJ27" s="27">
        <v>3.6300000000000003</v>
      </c>
      <c r="BK27" s="27">
        <v>74.59333333333332</v>
      </c>
      <c r="BL27" s="27">
        <v>9.9333333333333318</v>
      </c>
      <c r="BM27" s="27">
        <v>12.469555556666668</v>
      </c>
    </row>
    <row r="28" spans="1:65" x14ac:dyDescent="0.35">
      <c r="A28" s="13">
        <v>530780700</v>
      </c>
      <c r="B28" t="s">
        <v>224</v>
      </c>
      <c r="C28" t="s">
        <v>231</v>
      </c>
      <c r="D28" t="s">
        <v>233</v>
      </c>
      <c r="E28" s="27">
        <v>13.916666666666666</v>
      </c>
      <c r="F28" s="27">
        <v>5.755066666666667</v>
      </c>
      <c r="G28" s="27">
        <v>4.8633333333333333</v>
      </c>
      <c r="H28" s="27">
        <v>1.3633333333333335</v>
      </c>
      <c r="I28" s="27">
        <v>1.17</v>
      </c>
      <c r="J28" s="27">
        <v>4.6466666666666665</v>
      </c>
      <c r="K28" s="27">
        <v>4.2333333333333334</v>
      </c>
      <c r="L28" s="27">
        <v>1.6066666666666667</v>
      </c>
      <c r="M28" s="27">
        <v>4.37</v>
      </c>
      <c r="N28" s="27">
        <v>5.31</v>
      </c>
      <c r="O28" s="27">
        <v>0.7160377358490565</v>
      </c>
      <c r="P28" s="27">
        <v>1.9433333333333334</v>
      </c>
      <c r="Q28" s="27">
        <v>3.9333333333333336</v>
      </c>
      <c r="R28" s="27">
        <v>4.4200000000000008</v>
      </c>
      <c r="S28" s="27">
        <v>5.75</v>
      </c>
      <c r="T28" s="27">
        <v>3.9899999999999998</v>
      </c>
      <c r="U28" s="27">
        <v>5.1133333333333333</v>
      </c>
      <c r="V28" s="27">
        <v>1.5199999999999998</v>
      </c>
      <c r="W28" s="27">
        <v>2.4900000000000002</v>
      </c>
      <c r="X28" s="27">
        <v>2</v>
      </c>
      <c r="Y28" s="27">
        <v>19.263333333333332</v>
      </c>
      <c r="Z28" s="27">
        <v>7.3733333333333322</v>
      </c>
      <c r="AA28" s="27">
        <v>3.6666666666666665</v>
      </c>
      <c r="AB28" s="27">
        <v>1.7366666666666666</v>
      </c>
      <c r="AC28" s="27">
        <v>3.8266666666666667</v>
      </c>
      <c r="AD28" s="27">
        <v>2.73</v>
      </c>
      <c r="AE28" s="29">
        <v>1005.4233333333333</v>
      </c>
      <c r="AF28" s="29">
        <v>433029.66666666669</v>
      </c>
      <c r="AG28" s="25">
        <v>6.8017777777777786</v>
      </c>
      <c r="AH28" s="29">
        <v>2117.7599358069915</v>
      </c>
      <c r="AI28" s="27" t="s">
        <v>810</v>
      </c>
      <c r="AJ28" s="27">
        <v>80.936766818925904</v>
      </c>
      <c r="AK28" s="27">
        <v>86.045299410280492</v>
      </c>
      <c r="AL28" s="27">
        <v>166.99</v>
      </c>
      <c r="AM28" s="27">
        <v>205.17645000000002</v>
      </c>
      <c r="AN28" s="27">
        <v>53.113333333333337</v>
      </c>
      <c r="AO28" s="30">
        <v>3.0449999999999999</v>
      </c>
      <c r="AP28" s="27">
        <v>115.16666666666667</v>
      </c>
      <c r="AQ28" s="27">
        <v>132.33333333333334</v>
      </c>
      <c r="AR28" s="27">
        <v>81.526666666666657</v>
      </c>
      <c r="AS28" s="27">
        <v>10.35</v>
      </c>
      <c r="AT28" s="27">
        <v>471.21000000000004</v>
      </c>
      <c r="AU28" s="27">
        <v>6.5733333333333333</v>
      </c>
      <c r="AV28" s="27">
        <v>11.196666666666667</v>
      </c>
      <c r="AW28" s="27">
        <v>5.7166666666666659</v>
      </c>
      <c r="AX28" s="27">
        <v>28.723333333333333</v>
      </c>
      <c r="AY28" s="27">
        <v>47.609999999999992</v>
      </c>
      <c r="AZ28" s="27">
        <v>3.6066666666666669</v>
      </c>
      <c r="BA28" s="27">
        <v>1.1666666666666667</v>
      </c>
      <c r="BB28" s="27">
        <v>17.849999999999998</v>
      </c>
      <c r="BC28" s="27">
        <v>36.066666666666663</v>
      </c>
      <c r="BD28" s="27">
        <v>32.99666666666667</v>
      </c>
      <c r="BE28" s="27">
        <v>38.956666666666671</v>
      </c>
      <c r="BF28" s="27">
        <v>83.75</v>
      </c>
      <c r="BG28" s="27">
        <v>34</v>
      </c>
      <c r="BH28" s="27">
        <v>13.353333333333332</v>
      </c>
      <c r="BI28" s="27">
        <v>15.556666666666667</v>
      </c>
      <c r="BJ28" s="27">
        <v>3.8566666666666669</v>
      </c>
      <c r="BK28" s="27">
        <v>73.779999999999987</v>
      </c>
      <c r="BL28" s="27">
        <v>10.24</v>
      </c>
      <c r="BM28" s="27">
        <v>13.803333333333335</v>
      </c>
    </row>
    <row r="29" spans="1:65" x14ac:dyDescent="0.35">
      <c r="A29" s="13">
        <v>612540100</v>
      </c>
      <c r="B29" t="s">
        <v>234</v>
      </c>
      <c r="C29" t="s">
        <v>796</v>
      </c>
      <c r="D29" t="s">
        <v>797</v>
      </c>
      <c r="E29" s="27">
        <v>13.846666666666669</v>
      </c>
      <c r="F29" s="27">
        <v>5.8868220064724923</v>
      </c>
      <c r="G29" s="27">
        <v>5.1766666666666667</v>
      </c>
      <c r="H29" s="27">
        <v>3.49</v>
      </c>
      <c r="I29" s="27">
        <v>1.2066666666666668</v>
      </c>
      <c r="J29" s="27">
        <v>4.9233333333333329</v>
      </c>
      <c r="K29" s="27">
        <v>5.0933333333333328</v>
      </c>
      <c r="L29" s="27">
        <v>1.6433333333333333</v>
      </c>
      <c r="M29" s="27">
        <v>4.2933333333333339</v>
      </c>
      <c r="N29" s="27">
        <v>4.92</v>
      </c>
      <c r="O29" s="27">
        <v>0.94333333333333336</v>
      </c>
      <c r="P29" s="27">
        <v>1.9000000000000001</v>
      </c>
      <c r="Q29" s="27">
        <v>3.8333333333333335</v>
      </c>
      <c r="R29" s="27">
        <v>4.4266666666666667</v>
      </c>
      <c r="S29" s="27">
        <v>6.1499999999999995</v>
      </c>
      <c r="T29" s="27">
        <v>4.1099999999999994</v>
      </c>
      <c r="U29" s="27">
        <v>5.31</v>
      </c>
      <c r="V29" s="27">
        <v>1.7366666666666666</v>
      </c>
      <c r="W29" s="27">
        <v>2.3533333333333335</v>
      </c>
      <c r="X29" s="27">
        <v>2.186666666666667</v>
      </c>
      <c r="Y29" s="27">
        <v>19.586666666666666</v>
      </c>
      <c r="Z29" s="27">
        <v>7.0666666666666664</v>
      </c>
      <c r="AA29" s="27">
        <v>3.6633333333333336</v>
      </c>
      <c r="AB29" s="27">
        <v>1.8499999999999999</v>
      </c>
      <c r="AC29" s="27">
        <v>3.8966666666666665</v>
      </c>
      <c r="AD29" s="27">
        <v>2.6999999999999997</v>
      </c>
      <c r="AE29" s="29">
        <v>1416.7333333333333</v>
      </c>
      <c r="AF29" s="29">
        <v>498295.41666666669</v>
      </c>
      <c r="AG29" s="25">
        <v>6.8188333333333331</v>
      </c>
      <c r="AH29" s="29">
        <v>2441.4345334991222</v>
      </c>
      <c r="AI29" s="27" t="s">
        <v>810</v>
      </c>
      <c r="AJ29" s="27">
        <v>258.69422292318325</v>
      </c>
      <c r="AK29" s="27">
        <v>120.27694775246914</v>
      </c>
      <c r="AL29" s="27">
        <v>378.97</v>
      </c>
      <c r="AM29" s="27">
        <v>180.31434999999999</v>
      </c>
      <c r="AN29" s="27">
        <v>61.379999999999995</v>
      </c>
      <c r="AO29" s="30">
        <v>4.7528333333333332</v>
      </c>
      <c r="AP29" s="27">
        <v>112.91666666666667</v>
      </c>
      <c r="AQ29" s="27">
        <v>95.5</v>
      </c>
      <c r="AR29" s="27">
        <v>117.27666666666666</v>
      </c>
      <c r="AS29" s="27">
        <v>10.58</v>
      </c>
      <c r="AT29" s="27">
        <v>521.17333333333329</v>
      </c>
      <c r="AU29" s="27">
        <v>5.9899999999999993</v>
      </c>
      <c r="AV29" s="27">
        <v>15.306666666666667</v>
      </c>
      <c r="AW29" s="27">
        <v>5.1566666666666663</v>
      </c>
      <c r="AX29" s="27">
        <v>27.266666666666666</v>
      </c>
      <c r="AY29" s="27">
        <v>41.776666666666664</v>
      </c>
      <c r="AZ29" s="27">
        <v>3.6066666666666669</v>
      </c>
      <c r="BA29" s="27">
        <v>1.3433333333333335</v>
      </c>
      <c r="BB29" s="27">
        <v>19.649999999999995</v>
      </c>
      <c r="BC29" s="27">
        <v>24.323333333333334</v>
      </c>
      <c r="BD29" s="27">
        <v>26.88</v>
      </c>
      <c r="BE29" s="27">
        <v>30.516666666666666</v>
      </c>
      <c r="BF29" s="27">
        <v>99</v>
      </c>
      <c r="BG29" s="27">
        <v>12.99</v>
      </c>
      <c r="BH29" s="27">
        <v>11.04</v>
      </c>
      <c r="BI29" s="27">
        <v>21.113333333333333</v>
      </c>
      <c r="BJ29" s="27">
        <v>3.66</v>
      </c>
      <c r="BK29" s="27">
        <v>68.790000000000006</v>
      </c>
      <c r="BL29" s="27">
        <v>10.263333333333334</v>
      </c>
      <c r="BM29" s="27">
        <v>10.783333333333331</v>
      </c>
    </row>
    <row r="30" spans="1:65" x14ac:dyDescent="0.35">
      <c r="A30" s="13">
        <v>631084500</v>
      </c>
      <c r="B30" t="s">
        <v>234</v>
      </c>
      <c r="C30" t="s">
        <v>237</v>
      </c>
      <c r="D30" t="s">
        <v>238</v>
      </c>
      <c r="E30" s="27">
        <v>13.906666666666666</v>
      </c>
      <c r="F30" s="27">
        <v>5.7733333333333334</v>
      </c>
      <c r="G30" s="27">
        <v>5.5666666666666673</v>
      </c>
      <c r="H30" s="27">
        <v>2.6266666666666665</v>
      </c>
      <c r="I30" s="27">
        <v>1.4933333333333332</v>
      </c>
      <c r="J30" s="27">
        <v>4.9066666666666672</v>
      </c>
      <c r="K30" s="27">
        <v>5.0475205970374466</v>
      </c>
      <c r="L30" s="27">
        <v>1.78</v>
      </c>
      <c r="M30" s="27">
        <v>4.706666666666667</v>
      </c>
      <c r="N30" s="27">
        <v>4.9033333333333333</v>
      </c>
      <c r="O30" s="27">
        <v>0.87</v>
      </c>
      <c r="P30" s="27">
        <v>1.9733333333333334</v>
      </c>
      <c r="Q30" s="27">
        <v>4.1900000000000004</v>
      </c>
      <c r="R30" s="27">
        <v>4.706666666666667</v>
      </c>
      <c r="S30" s="27">
        <v>6.8833333333333329</v>
      </c>
      <c r="T30" s="27">
        <v>4.3100000000000005</v>
      </c>
      <c r="U30" s="27">
        <v>5.78</v>
      </c>
      <c r="V30" s="27">
        <v>1.8733333333333333</v>
      </c>
      <c r="W30" s="27">
        <v>2.46</v>
      </c>
      <c r="X30" s="27">
        <v>2.66</v>
      </c>
      <c r="Y30" s="27">
        <v>21.453333333333333</v>
      </c>
      <c r="Z30" s="27">
        <v>8.6033333333333335</v>
      </c>
      <c r="AA30" s="27">
        <v>4.0266666666666664</v>
      </c>
      <c r="AB30" s="27">
        <v>1.9733333333333334</v>
      </c>
      <c r="AC30" s="27">
        <v>4.3099999999999996</v>
      </c>
      <c r="AD30" s="27">
        <v>2.9166666666666665</v>
      </c>
      <c r="AE30" s="29">
        <v>3197.7999999999997</v>
      </c>
      <c r="AF30" s="29">
        <v>1206116.6666666667</v>
      </c>
      <c r="AG30" s="25">
        <v>6.713333333333332</v>
      </c>
      <c r="AH30" s="29">
        <v>5847.3723024528836</v>
      </c>
      <c r="AI30" s="27" t="s">
        <v>810</v>
      </c>
      <c r="AJ30" s="27">
        <v>123.99187918402777</v>
      </c>
      <c r="AK30" s="27">
        <v>107.41307557725077</v>
      </c>
      <c r="AL30" s="27">
        <v>231.39999999999998</v>
      </c>
      <c r="AM30" s="27">
        <v>193.81434999999999</v>
      </c>
      <c r="AN30" s="27">
        <v>61</v>
      </c>
      <c r="AO30" s="30">
        <v>4.6245833333333337</v>
      </c>
      <c r="AP30" s="27">
        <v>142.20000000000002</v>
      </c>
      <c r="AQ30" s="27">
        <v>131.33333333333334</v>
      </c>
      <c r="AR30" s="27">
        <v>131.5</v>
      </c>
      <c r="AS30" s="27">
        <v>11.78</v>
      </c>
      <c r="AT30" s="27">
        <v>508.16666666666669</v>
      </c>
      <c r="AU30" s="27">
        <v>6.1700000000000008</v>
      </c>
      <c r="AV30" s="27">
        <v>13.49</v>
      </c>
      <c r="AW30" s="27">
        <v>5.7</v>
      </c>
      <c r="AX30" s="27">
        <v>26.25</v>
      </c>
      <c r="AY30" s="27">
        <v>89.333333333333329</v>
      </c>
      <c r="AZ30" s="27">
        <v>3.75</v>
      </c>
      <c r="BA30" s="27">
        <v>1.4800000000000002</v>
      </c>
      <c r="BB30" s="27">
        <v>23.423333333333332</v>
      </c>
      <c r="BC30" s="27">
        <v>36.830000000000005</v>
      </c>
      <c r="BD30" s="27">
        <v>31.679999999999996</v>
      </c>
      <c r="BE30" s="27">
        <v>38.783333333333331</v>
      </c>
      <c r="BF30" s="27">
        <v>90.3</v>
      </c>
      <c r="BG30" s="27">
        <v>9.6666666666666661</v>
      </c>
      <c r="BH30" s="27">
        <v>18.123333333333331</v>
      </c>
      <c r="BI30" s="27">
        <v>22.67</v>
      </c>
      <c r="BJ30" s="27">
        <v>3.4333333333333336</v>
      </c>
      <c r="BK30" s="27">
        <v>95.216666666666654</v>
      </c>
      <c r="BL30" s="27">
        <v>11.133333333333333</v>
      </c>
      <c r="BM30" s="27">
        <v>10.79</v>
      </c>
    </row>
    <row r="31" spans="1:65" x14ac:dyDescent="0.35">
      <c r="A31" s="13">
        <v>633700540</v>
      </c>
      <c r="B31" t="s">
        <v>234</v>
      </c>
      <c r="C31" t="s">
        <v>798</v>
      </c>
      <c r="D31" t="s">
        <v>799</v>
      </c>
      <c r="E31" s="27">
        <v>13.866666666666667</v>
      </c>
      <c r="F31" s="27">
        <v>6.2592047713717696</v>
      </c>
      <c r="G31" s="27">
        <v>4.7666666666666666</v>
      </c>
      <c r="H31" s="27">
        <v>2.08</v>
      </c>
      <c r="I31" s="27">
        <v>1.1633333333333333</v>
      </c>
      <c r="J31" s="27">
        <v>4.7633333333333328</v>
      </c>
      <c r="K31" s="27">
        <v>5.1266666666666669</v>
      </c>
      <c r="L31" s="27">
        <v>1.58</v>
      </c>
      <c r="M31" s="27">
        <v>4.24</v>
      </c>
      <c r="N31" s="27">
        <v>4.9433333333333325</v>
      </c>
      <c r="O31" s="27">
        <v>1.19</v>
      </c>
      <c r="P31" s="27">
        <v>1.8833333333333335</v>
      </c>
      <c r="Q31" s="27">
        <v>3.6533333333333338</v>
      </c>
      <c r="R31" s="27">
        <v>4.4233333333333329</v>
      </c>
      <c r="S31" s="27">
        <v>5.7366666666666672</v>
      </c>
      <c r="T31" s="27">
        <v>3.8699999999999997</v>
      </c>
      <c r="U31" s="27">
        <v>5.2833333333333341</v>
      </c>
      <c r="V31" s="27">
        <v>1.57</v>
      </c>
      <c r="W31" s="27">
        <v>2.3466666666666667</v>
      </c>
      <c r="X31" s="27">
        <v>2.0333333333333332</v>
      </c>
      <c r="Y31" s="27">
        <v>19.2</v>
      </c>
      <c r="Z31" s="27">
        <v>6.9833333333333334</v>
      </c>
      <c r="AA31" s="27">
        <v>3.6766666666666672</v>
      </c>
      <c r="AB31" s="27">
        <v>1.7366666666666666</v>
      </c>
      <c r="AC31" s="27">
        <v>3.7966666666666664</v>
      </c>
      <c r="AD31" s="27">
        <v>2.6666666666666665</v>
      </c>
      <c r="AE31" s="29">
        <v>1867.3233333333335</v>
      </c>
      <c r="AF31" s="29">
        <v>579245.33333333337</v>
      </c>
      <c r="AG31" s="25">
        <v>6.6846666666666659</v>
      </c>
      <c r="AH31" s="29">
        <v>2799.0153610255093</v>
      </c>
      <c r="AI31" s="27" t="s">
        <v>810</v>
      </c>
      <c r="AJ31" s="27">
        <v>262.22303900000003</v>
      </c>
      <c r="AK31" s="27">
        <v>64.266706885521899</v>
      </c>
      <c r="AL31" s="27">
        <v>326.49</v>
      </c>
      <c r="AM31" s="27">
        <v>182.77620000000002</v>
      </c>
      <c r="AN31" s="27">
        <v>58.333333333333336</v>
      </c>
      <c r="AO31" s="30">
        <v>4.4739999999999993</v>
      </c>
      <c r="AP31" s="27">
        <v>129.09333333333333</v>
      </c>
      <c r="AQ31" s="27">
        <v>119.86333333333334</v>
      </c>
      <c r="AR31" s="27">
        <v>108.06666666666666</v>
      </c>
      <c r="AS31" s="27">
        <v>10.36</v>
      </c>
      <c r="AT31" s="27">
        <v>505.41</v>
      </c>
      <c r="AU31" s="27">
        <v>6.2566666666666668</v>
      </c>
      <c r="AV31" s="27">
        <v>16.133333333333336</v>
      </c>
      <c r="AW31" s="27">
        <v>4.99</v>
      </c>
      <c r="AX31" s="27">
        <v>24.666666666666668</v>
      </c>
      <c r="AY31" s="27">
        <v>49.333333333333336</v>
      </c>
      <c r="AZ31" s="27">
        <v>3.7566666666666664</v>
      </c>
      <c r="BA31" s="27">
        <v>1.4066666666666665</v>
      </c>
      <c r="BB31" s="27">
        <v>19.556666666666668</v>
      </c>
      <c r="BC31" s="27">
        <v>38.466666666666669</v>
      </c>
      <c r="BD31" s="27">
        <v>25.87</v>
      </c>
      <c r="BE31" s="27">
        <v>36.839999999999996</v>
      </c>
      <c r="BF31" s="27">
        <v>74.67</v>
      </c>
      <c r="BG31" s="27">
        <v>9.4425000000000008</v>
      </c>
      <c r="BH31" s="27">
        <v>13.463333333333333</v>
      </c>
      <c r="BI31" s="27">
        <v>19.073333333333334</v>
      </c>
      <c r="BJ31" s="27">
        <v>3.34</v>
      </c>
      <c r="BK31" s="27">
        <v>64.3</v>
      </c>
      <c r="BL31" s="27">
        <v>9.6</v>
      </c>
      <c r="BM31" s="27">
        <v>10.17</v>
      </c>
    </row>
    <row r="32" spans="1:65" x14ac:dyDescent="0.35">
      <c r="A32" s="13">
        <v>636084600</v>
      </c>
      <c r="B32" t="s">
        <v>234</v>
      </c>
      <c r="C32" t="s">
        <v>813</v>
      </c>
      <c r="D32" t="s">
        <v>239</v>
      </c>
      <c r="E32" s="27">
        <v>15.13984126984127</v>
      </c>
      <c r="F32" s="27">
        <v>6.2084120734908126</v>
      </c>
      <c r="G32" s="27">
        <v>5.2145599091425323</v>
      </c>
      <c r="H32" s="27">
        <v>2.1033333333333331</v>
      </c>
      <c r="I32" s="27">
        <v>1.6580000000000001</v>
      </c>
      <c r="J32" s="27">
        <v>4.9942990654205603</v>
      </c>
      <c r="K32" s="27">
        <v>5.0966666666666667</v>
      </c>
      <c r="L32" s="27">
        <v>1.9403852596314908</v>
      </c>
      <c r="M32" s="27">
        <v>4.6284527872582482</v>
      </c>
      <c r="N32" s="27">
        <v>4.9800000000000004</v>
      </c>
      <c r="O32" s="27">
        <v>1.1835964912280701</v>
      </c>
      <c r="P32" s="27">
        <v>2.0744170096021946</v>
      </c>
      <c r="Q32" s="27">
        <v>4.5679892037786773</v>
      </c>
      <c r="R32" s="27">
        <v>4.7966666666666669</v>
      </c>
      <c r="S32" s="27">
        <v>7.2392227869546799</v>
      </c>
      <c r="T32" s="27">
        <v>4.3423346828609981</v>
      </c>
      <c r="U32" s="27">
        <v>5.6616727272727276</v>
      </c>
      <c r="V32" s="27">
        <v>2.0404583333333335</v>
      </c>
      <c r="W32" s="27">
        <v>2.4140442054958182</v>
      </c>
      <c r="X32" s="27">
        <v>2.7489203354297693</v>
      </c>
      <c r="Y32" s="27">
        <v>22.497433570113131</v>
      </c>
      <c r="Z32" s="27">
        <v>7.2118133333333327</v>
      </c>
      <c r="AA32" s="27">
        <v>4.4796304508499629</v>
      </c>
      <c r="AB32" s="27">
        <v>1.9592780337941627</v>
      </c>
      <c r="AC32" s="27">
        <v>4.2913129102844634</v>
      </c>
      <c r="AD32" s="27">
        <v>2.9204942528735636</v>
      </c>
      <c r="AE32" s="29">
        <v>2755.6866666666665</v>
      </c>
      <c r="AF32" s="29">
        <v>941670</v>
      </c>
      <c r="AG32" s="25">
        <v>6.6715833333333334</v>
      </c>
      <c r="AH32" s="29">
        <v>4545.8980549484304</v>
      </c>
      <c r="AI32" s="27" t="s">
        <v>810</v>
      </c>
      <c r="AJ32" s="27">
        <v>191.01732240582953</v>
      </c>
      <c r="AK32" s="27">
        <v>108.75932182602038</v>
      </c>
      <c r="AL32" s="27">
        <v>299.78000000000003</v>
      </c>
      <c r="AM32" s="27">
        <v>191.56434999999999</v>
      </c>
      <c r="AN32" s="27">
        <v>70.510000000000005</v>
      </c>
      <c r="AO32" s="30">
        <v>4.6346999999999996</v>
      </c>
      <c r="AP32" s="27">
        <v>157.88</v>
      </c>
      <c r="AQ32" s="27">
        <v>166.71333333333334</v>
      </c>
      <c r="AR32" s="27">
        <v>148.27000000000001</v>
      </c>
      <c r="AS32" s="27">
        <v>11.692837920489296</v>
      </c>
      <c r="AT32" s="27">
        <v>498.45000000000005</v>
      </c>
      <c r="AU32" s="27">
        <v>6.3033333333333337</v>
      </c>
      <c r="AV32" s="27">
        <v>15.69</v>
      </c>
      <c r="AW32" s="27">
        <v>5.1033333333333335</v>
      </c>
      <c r="AX32" s="27">
        <v>26.830000000000002</v>
      </c>
      <c r="AY32" s="27">
        <v>76.566666666666663</v>
      </c>
      <c r="AZ32" s="27">
        <v>3.861074197120709</v>
      </c>
      <c r="BA32" s="27">
        <v>1.5610429447852761</v>
      </c>
      <c r="BB32" s="27">
        <v>15.643333333333333</v>
      </c>
      <c r="BC32" s="27">
        <v>42.836666666666666</v>
      </c>
      <c r="BD32" s="27">
        <v>30.77</v>
      </c>
      <c r="BE32" s="27">
        <v>53.620000000000005</v>
      </c>
      <c r="BF32" s="27">
        <v>75.139999999999986</v>
      </c>
      <c r="BG32" s="27">
        <v>13.13388888888889</v>
      </c>
      <c r="BH32" s="27">
        <v>14.636666666666665</v>
      </c>
      <c r="BI32" s="27">
        <v>23.776666666666667</v>
      </c>
      <c r="BJ32" s="27">
        <v>3.9733333333333332</v>
      </c>
      <c r="BK32" s="27">
        <v>76.38</v>
      </c>
      <c r="BL32" s="27">
        <v>10.958500147623267</v>
      </c>
      <c r="BM32" s="27">
        <v>11.895914666666664</v>
      </c>
    </row>
    <row r="33" spans="1:65" x14ac:dyDescent="0.35">
      <c r="A33" s="13">
        <v>611244620</v>
      </c>
      <c r="B33" t="s">
        <v>234</v>
      </c>
      <c r="C33" t="s">
        <v>235</v>
      </c>
      <c r="D33" t="s">
        <v>236</v>
      </c>
      <c r="E33" s="27">
        <v>13.831719352351579</v>
      </c>
      <c r="F33" s="27">
        <v>5.7033333333333331</v>
      </c>
      <c r="G33" s="27">
        <v>5.5162295081967203</v>
      </c>
      <c r="H33" s="27">
        <v>3.4319401041666668</v>
      </c>
      <c r="I33" s="27">
        <v>1.4866666666666666</v>
      </c>
      <c r="J33" s="27">
        <v>4.91</v>
      </c>
      <c r="K33" s="27">
        <v>5.0671580885561696</v>
      </c>
      <c r="L33" s="27">
        <v>1.7732758620689655</v>
      </c>
      <c r="M33" s="27">
        <v>4.5724964234620886</v>
      </c>
      <c r="N33" s="27">
        <v>4.8705835156819832</v>
      </c>
      <c r="O33" s="27">
        <v>0.8801984126984127</v>
      </c>
      <c r="P33" s="27">
        <v>1.9271592775041053</v>
      </c>
      <c r="Q33" s="27">
        <v>4.1799174917491753</v>
      </c>
      <c r="R33" s="27">
        <v>4.7268831168831165</v>
      </c>
      <c r="S33" s="27">
        <v>6.8501785714285717</v>
      </c>
      <c r="T33" s="27">
        <v>4.2799278846153852</v>
      </c>
      <c r="U33" s="27">
        <v>5.6460766423357667</v>
      </c>
      <c r="V33" s="27">
        <v>1.8396336996336995</v>
      </c>
      <c r="W33" s="27">
        <v>2.4699039780521264</v>
      </c>
      <c r="X33" s="27">
        <v>2.6260761154855641</v>
      </c>
      <c r="Y33" s="27">
        <v>21.353506392266919</v>
      </c>
      <c r="Z33" s="27">
        <v>8.4526067864271468</v>
      </c>
      <c r="AA33" s="27">
        <v>4.023157010915198</v>
      </c>
      <c r="AB33" s="27">
        <v>1.9426950354609929</v>
      </c>
      <c r="AC33" s="27">
        <v>4.2695305164319244</v>
      </c>
      <c r="AD33" s="27">
        <v>2.8590510083036773</v>
      </c>
      <c r="AE33" s="29">
        <v>3014.1</v>
      </c>
      <c r="AF33" s="29">
        <v>1319417.2</v>
      </c>
      <c r="AG33" s="25">
        <v>6.9480000000000004</v>
      </c>
      <c r="AH33" s="29">
        <v>6553.8958308731571</v>
      </c>
      <c r="AI33" s="27" t="s">
        <v>810</v>
      </c>
      <c r="AJ33" s="27">
        <v>75.471933700000008</v>
      </c>
      <c r="AK33" s="27">
        <v>107.03907122802998</v>
      </c>
      <c r="AL33" s="27">
        <v>182.51</v>
      </c>
      <c r="AM33" s="27">
        <v>180.31434999999999</v>
      </c>
      <c r="AN33" s="27">
        <v>60.966666666666669</v>
      </c>
      <c r="AO33" s="30">
        <v>4.6014166666666663</v>
      </c>
      <c r="AP33" s="27">
        <v>137.4</v>
      </c>
      <c r="AQ33" s="27">
        <v>110</v>
      </c>
      <c r="AR33" s="27">
        <v>118.26666666666667</v>
      </c>
      <c r="AS33" s="27">
        <v>11.760304612706699</v>
      </c>
      <c r="AT33" s="27">
        <v>508.16666666666669</v>
      </c>
      <c r="AU33" s="27">
        <v>5.7566666666666668</v>
      </c>
      <c r="AV33" s="27">
        <v>13.49</v>
      </c>
      <c r="AW33" s="27">
        <v>5.583333333333333</v>
      </c>
      <c r="AX33" s="27">
        <v>25</v>
      </c>
      <c r="AY33" s="27">
        <v>76</v>
      </c>
      <c r="AZ33" s="27">
        <v>3.6380769230769232</v>
      </c>
      <c r="BA33" s="27">
        <v>1.4529787234042553</v>
      </c>
      <c r="BB33" s="27">
        <v>19.643333333333334</v>
      </c>
      <c r="BC33" s="27">
        <v>36.830000000000005</v>
      </c>
      <c r="BD33" s="27">
        <v>32.213333333333331</v>
      </c>
      <c r="BE33" s="27">
        <v>38.136666666666663</v>
      </c>
      <c r="BF33" s="27">
        <v>86.24</v>
      </c>
      <c r="BG33" s="27">
        <v>15.166666666666666</v>
      </c>
      <c r="BH33" s="27">
        <v>16.459999999999997</v>
      </c>
      <c r="BI33" s="27">
        <v>27.223333333333333</v>
      </c>
      <c r="BJ33" s="27">
        <v>3.41</v>
      </c>
      <c r="BK33" s="27">
        <v>81.2</v>
      </c>
      <c r="BL33" s="27">
        <v>11.183109719737628</v>
      </c>
      <c r="BM33" s="27">
        <v>10.970100062539087</v>
      </c>
    </row>
    <row r="34" spans="1:65" x14ac:dyDescent="0.35">
      <c r="A34" s="13">
        <v>640900720</v>
      </c>
      <c r="B34" t="s">
        <v>234</v>
      </c>
      <c r="C34" t="s">
        <v>814</v>
      </c>
      <c r="D34" t="s">
        <v>240</v>
      </c>
      <c r="E34" s="27">
        <v>13.726666666666667</v>
      </c>
      <c r="F34" s="27">
        <v>5.5632597623089985</v>
      </c>
      <c r="G34" s="27">
        <v>4.9766666666666666</v>
      </c>
      <c r="H34" s="27">
        <v>2.06</v>
      </c>
      <c r="I34" s="27">
        <v>1.4133333333333333</v>
      </c>
      <c r="J34" s="27">
        <v>4.93</v>
      </c>
      <c r="K34" s="27">
        <v>5.0100000000000007</v>
      </c>
      <c r="L34" s="27">
        <v>1.79</v>
      </c>
      <c r="M34" s="27">
        <v>3.9499999999999997</v>
      </c>
      <c r="N34" s="27">
        <v>4.6900000000000004</v>
      </c>
      <c r="O34" s="27">
        <v>1.1200000000000001</v>
      </c>
      <c r="P34" s="27">
        <v>1.8733333333333333</v>
      </c>
      <c r="Q34" s="27">
        <v>4.083333333333333</v>
      </c>
      <c r="R34" s="27">
        <v>4.5666666666666673</v>
      </c>
      <c r="S34" s="27">
        <v>6.6133333333333333</v>
      </c>
      <c r="T34" s="27">
        <v>4.16</v>
      </c>
      <c r="U34" s="27">
        <v>5.4233333333333329</v>
      </c>
      <c r="V34" s="27">
        <v>1.7466666666666668</v>
      </c>
      <c r="W34" s="27">
        <v>2.3733333333333335</v>
      </c>
      <c r="X34" s="27">
        <v>2.4433333333333334</v>
      </c>
      <c r="Y34" s="27">
        <v>20.84</v>
      </c>
      <c r="Z34" s="27">
        <v>6.9899999999999993</v>
      </c>
      <c r="AA34" s="27">
        <v>4.0566666666666658</v>
      </c>
      <c r="AB34" s="27">
        <v>1.72</v>
      </c>
      <c r="AC34" s="27">
        <v>4.0466666666666669</v>
      </c>
      <c r="AD34" s="27">
        <v>2.7766666666666668</v>
      </c>
      <c r="AE34" s="29">
        <v>2335.27</v>
      </c>
      <c r="AF34" s="29">
        <v>653075</v>
      </c>
      <c r="AG34" s="25">
        <v>6.7519166666666672</v>
      </c>
      <c r="AH34" s="29">
        <v>3182.6804284634259</v>
      </c>
      <c r="AI34" s="27" t="s">
        <v>810</v>
      </c>
      <c r="AJ34" s="27">
        <v>174.65284299999999</v>
      </c>
      <c r="AK34" s="27">
        <v>63.881395774410777</v>
      </c>
      <c r="AL34" s="27">
        <v>238.53</v>
      </c>
      <c r="AM34" s="27">
        <v>190.81434999999999</v>
      </c>
      <c r="AN34" s="27">
        <v>58.666666666666664</v>
      </c>
      <c r="AO34" s="30">
        <v>4.5057083333333328</v>
      </c>
      <c r="AP34" s="27">
        <v>153.5</v>
      </c>
      <c r="AQ34" s="27">
        <v>201.42666666666665</v>
      </c>
      <c r="AR34" s="27">
        <v>115.71666666666665</v>
      </c>
      <c r="AS34" s="27">
        <v>11.026666666666666</v>
      </c>
      <c r="AT34" s="27">
        <v>380.45</v>
      </c>
      <c r="AU34" s="27">
        <v>8.0466666666666669</v>
      </c>
      <c r="AV34" s="27">
        <v>13.983333333333334</v>
      </c>
      <c r="AW34" s="27">
        <v>5.1066666666666665</v>
      </c>
      <c r="AX34" s="27">
        <v>40</v>
      </c>
      <c r="AY34" s="27">
        <v>60.526666666666664</v>
      </c>
      <c r="AZ34" s="27">
        <v>3.6666666666666665</v>
      </c>
      <c r="BA34" s="27">
        <v>1.4400000000000002</v>
      </c>
      <c r="BB34" s="27">
        <v>26.87</v>
      </c>
      <c r="BC34" s="27">
        <v>31.77</v>
      </c>
      <c r="BD34" s="27">
        <v>27.24666666666667</v>
      </c>
      <c r="BE34" s="27">
        <v>35.443333333333335</v>
      </c>
      <c r="BF34" s="27">
        <v>73.063333333333333</v>
      </c>
      <c r="BG34" s="27">
        <v>12.221666666666669</v>
      </c>
      <c r="BH34" s="27">
        <v>13.756666666666668</v>
      </c>
      <c r="BI34" s="27">
        <v>22.223333333333333</v>
      </c>
      <c r="BJ34" s="27">
        <v>3.4566666666666666</v>
      </c>
      <c r="BK34" s="27">
        <v>50</v>
      </c>
      <c r="BL34" s="27">
        <v>10.49</v>
      </c>
      <c r="BM34" s="27">
        <v>10.986666666666666</v>
      </c>
    </row>
    <row r="35" spans="1:65" x14ac:dyDescent="0.35">
      <c r="A35" s="13">
        <v>641740760</v>
      </c>
      <c r="B35" t="s">
        <v>234</v>
      </c>
      <c r="C35" t="s">
        <v>241</v>
      </c>
      <c r="D35" t="s">
        <v>242</v>
      </c>
      <c r="E35" s="27">
        <v>13.966666666666667</v>
      </c>
      <c r="F35" s="27">
        <v>5.4733834586466159</v>
      </c>
      <c r="G35" s="27">
        <v>5.6833333333333336</v>
      </c>
      <c r="H35" s="27">
        <v>3.0466666666666669</v>
      </c>
      <c r="I35" s="27">
        <v>1.5666666666666667</v>
      </c>
      <c r="J35" s="27">
        <v>4.9766666666666666</v>
      </c>
      <c r="K35" s="27">
        <v>4.4866666666666672</v>
      </c>
      <c r="L35" s="27">
        <v>1.8266666666666669</v>
      </c>
      <c r="M35" s="27">
        <v>4.9033333333333333</v>
      </c>
      <c r="N35" s="27">
        <v>4.9366666666666674</v>
      </c>
      <c r="O35" s="27">
        <v>0.93333333333333324</v>
      </c>
      <c r="P35" s="27">
        <v>2.0233333333333334</v>
      </c>
      <c r="Q35" s="27">
        <v>4.3633333333333333</v>
      </c>
      <c r="R35" s="27">
        <v>4.7666666666666666</v>
      </c>
      <c r="S35" s="27">
        <v>7</v>
      </c>
      <c r="T35" s="27">
        <v>4.4833333333333334</v>
      </c>
      <c r="U35" s="27">
        <v>5.8833333333333329</v>
      </c>
      <c r="V35" s="27">
        <v>1.9166666666666667</v>
      </c>
      <c r="W35" s="27">
        <v>2.4633333333333334</v>
      </c>
      <c r="X35" s="27">
        <v>2.8033333333333332</v>
      </c>
      <c r="Y35" s="27">
        <v>21.819999999999997</v>
      </c>
      <c r="Z35" s="27">
        <v>8.1366666666666649</v>
      </c>
      <c r="AA35" s="27">
        <v>4.1566666666666672</v>
      </c>
      <c r="AB35" s="27">
        <v>2</v>
      </c>
      <c r="AC35" s="27">
        <v>4.3833333333333329</v>
      </c>
      <c r="AD35" s="27">
        <v>2.9133333333333336</v>
      </c>
      <c r="AE35" s="29">
        <v>3137.2233333333334</v>
      </c>
      <c r="AF35" s="29">
        <v>1084913</v>
      </c>
      <c r="AG35" s="25">
        <v>6.5426666666666664</v>
      </c>
      <c r="AH35" s="29">
        <v>5168.9117345397799</v>
      </c>
      <c r="AI35" s="27" t="s">
        <v>810</v>
      </c>
      <c r="AJ35" s="27">
        <v>149.14345636569206</v>
      </c>
      <c r="AK35" s="27">
        <v>74.284673724596175</v>
      </c>
      <c r="AL35" s="27">
        <v>223.42</v>
      </c>
      <c r="AM35" s="27">
        <v>180.31434999999999</v>
      </c>
      <c r="AN35" s="27">
        <v>64.399999999999991</v>
      </c>
      <c r="AO35" s="30">
        <v>4.6753333333333336</v>
      </c>
      <c r="AP35" s="27">
        <v>138.65666666666667</v>
      </c>
      <c r="AQ35" s="27">
        <v>132.5</v>
      </c>
      <c r="AR35" s="27">
        <v>121.36666666666667</v>
      </c>
      <c r="AS35" s="27">
        <v>12.01</v>
      </c>
      <c r="AT35" s="27">
        <v>508.16666666666669</v>
      </c>
      <c r="AU35" s="27">
        <v>6.1166666666666671</v>
      </c>
      <c r="AV35" s="27">
        <v>14.69</v>
      </c>
      <c r="AW35" s="27">
        <v>5.6033333333333326</v>
      </c>
      <c r="AX35" s="27">
        <v>26.916666666666668</v>
      </c>
      <c r="AY35" s="27">
        <v>65.766666666666666</v>
      </c>
      <c r="AZ35" s="27">
        <v>3.7266666666666666</v>
      </c>
      <c r="BA35" s="27">
        <v>1.5</v>
      </c>
      <c r="BB35" s="27">
        <v>19.510000000000002</v>
      </c>
      <c r="BC35" s="27">
        <v>37.49666666666667</v>
      </c>
      <c r="BD35" s="27">
        <v>31.213333333333328</v>
      </c>
      <c r="BE35" s="27">
        <v>36.916666666666664</v>
      </c>
      <c r="BF35" s="27">
        <v>87.113333333333344</v>
      </c>
      <c r="BG35" s="27">
        <v>8.9166666666666661</v>
      </c>
      <c r="BH35" s="27">
        <v>16.889999999999997</v>
      </c>
      <c r="BI35" s="27">
        <v>24.67</v>
      </c>
      <c r="BJ35" s="27">
        <v>3.4333333333333336</v>
      </c>
      <c r="BK35" s="27">
        <v>82.736666666666665</v>
      </c>
      <c r="BL35" s="27">
        <v>11.253333333333332</v>
      </c>
      <c r="BM35" s="27">
        <v>11.036666666666667</v>
      </c>
    </row>
    <row r="36" spans="1:65" x14ac:dyDescent="0.35">
      <c r="A36" s="13">
        <v>641884800</v>
      </c>
      <c r="B36" t="s">
        <v>234</v>
      </c>
      <c r="C36" t="s">
        <v>815</v>
      </c>
      <c r="D36" t="s">
        <v>243</v>
      </c>
      <c r="E36" s="27">
        <v>14.893333333333333</v>
      </c>
      <c r="F36" s="27">
        <v>6.2302718168812588</v>
      </c>
      <c r="G36" s="27">
        <v>5.7033333333333331</v>
      </c>
      <c r="H36" s="27">
        <v>2.11</v>
      </c>
      <c r="I36" s="27">
        <v>1.7033333333333331</v>
      </c>
      <c r="J36" s="27">
        <v>5.1833333333333327</v>
      </c>
      <c r="K36" s="27">
        <v>4.9433333333333334</v>
      </c>
      <c r="L36" s="27">
        <v>2.1133333333333333</v>
      </c>
      <c r="M36" s="27">
        <v>5.0566666666666666</v>
      </c>
      <c r="N36" s="27">
        <v>4.9800000000000004</v>
      </c>
      <c r="O36" s="27">
        <v>1.1499999999999997</v>
      </c>
      <c r="P36" s="27">
        <v>2.1966666666666668</v>
      </c>
      <c r="Q36" s="27">
        <v>4.7566666666666668</v>
      </c>
      <c r="R36" s="27">
        <v>5.0366666666666662</v>
      </c>
      <c r="S36" s="27">
        <v>7.7399999999999993</v>
      </c>
      <c r="T36" s="27">
        <v>4.7133333333333338</v>
      </c>
      <c r="U36" s="27">
        <v>5.8</v>
      </c>
      <c r="V36" s="27">
        <v>2.2266666666666666</v>
      </c>
      <c r="W36" s="27">
        <v>2.7933333333333334</v>
      </c>
      <c r="X36" s="27">
        <v>2.9766666666666666</v>
      </c>
      <c r="Y36" s="27">
        <v>23.706666666666667</v>
      </c>
      <c r="Z36" s="27">
        <v>8.4600000000000009</v>
      </c>
      <c r="AA36" s="27">
        <v>4.583333333333333</v>
      </c>
      <c r="AB36" s="27">
        <v>2.1300000000000003</v>
      </c>
      <c r="AC36" s="27">
        <v>4.5633333333333335</v>
      </c>
      <c r="AD36" s="27">
        <v>3.09</v>
      </c>
      <c r="AE36" s="29">
        <v>3829.84</v>
      </c>
      <c r="AF36" s="29">
        <v>1439185</v>
      </c>
      <c r="AG36" s="25">
        <v>7.069</v>
      </c>
      <c r="AH36" s="29">
        <v>7224.1836568630533</v>
      </c>
      <c r="AI36" s="27" t="s">
        <v>810</v>
      </c>
      <c r="AJ36" s="27">
        <v>191.03469499743889</v>
      </c>
      <c r="AK36" s="27">
        <v>107.73814534826873</v>
      </c>
      <c r="AL36" s="27">
        <v>298.77</v>
      </c>
      <c r="AM36" s="27">
        <v>203.63435000000001</v>
      </c>
      <c r="AN36" s="27">
        <v>75.333333333333329</v>
      </c>
      <c r="AO36" s="30">
        <v>4.6346999999999996</v>
      </c>
      <c r="AP36" s="27">
        <v>159.79</v>
      </c>
      <c r="AQ36" s="27">
        <v>174.45333333333335</v>
      </c>
      <c r="AR36" s="27">
        <v>155.36333333333334</v>
      </c>
      <c r="AS36" s="27">
        <v>11.299999999999999</v>
      </c>
      <c r="AT36" s="27">
        <v>498.84</v>
      </c>
      <c r="AU36" s="27">
        <v>6.753333333333333</v>
      </c>
      <c r="AV36" s="27">
        <v>15.736666666666666</v>
      </c>
      <c r="AW36" s="27">
        <v>5.13</v>
      </c>
      <c r="AX36" s="27">
        <v>28.376666666666665</v>
      </c>
      <c r="AY36" s="27">
        <v>85.426666666666677</v>
      </c>
      <c r="AZ36" s="27">
        <v>4.0866666666666669</v>
      </c>
      <c r="BA36" s="27">
        <v>1.6533333333333333</v>
      </c>
      <c r="BB36" s="27">
        <v>16.443333333333332</v>
      </c>
      <c r="BC36" s="27">
        <v>48.51</v>
      </c>
      <c r="BD36" s="27">
        <v>29.576666666666668</v>
      </c>
      <c r="BE36" s="27">
        <v>54.526666666666664</v>
      </c>
      <c r="BF36" s="27">
        <v>82.796666666666667</v>
      </c>
      <c r="BG36" s="27">
        <v>17.270833333333332</v>
      </c>
      <c r="BH36" s="27">
        <v>16.02</v>
      </c>
      <c r="BI36" s="27">
        <v>24.006666666666664</v>
      </c>
      <c r="BJ36" s="27">
        <v>4.0233333333333334</v>
      </c>
      <c r="BK36" s="27">
        <v>81.93</v>
      </c>
      <c r="BL36" s="27">
        <v>11.206666666666669</v>
      </c>
      <c r="BM36" s="27">
        <v>12.770000000000001</v>
      </c>
    </row>
    <row r="37" spans="1:65" x14ac:dyDescent="0.35">
      <c r="A37" s="13">
        <v>641940840</v>
      </c>
      <c r="B37" t="s">
        <v>234</v>
      </c>
      <c r="C37" t="s">
        <v>865</v>
      </c>
      <c r="D37" t="s">
        <v>866</v>
      </c>
      <c r="E37" s="27">
        <v>14.086144718534173</v>
      </c>
      <c r="F37" s="27">
        <v>5.7945878647192322</v>
      </c>
      <c r="G37" s="27">
        <v>5.1319819573691268</v>
      </c>
      <c r="H37" s="27">
        <v>2.1338864473330887</v>
      </c>
      <c r="I37" s="27">
        <v>1.5482653721521711</v>
      </c>
      <c r="J37" s="27">
        <v>5.0537668835708978</v>
      </c>
      <c r="K37" s="27">
        <v>5.4148505927405246</v>
      </c>
      <c r="L37" s="27">
        <v>2.0464901682339089</v>
      </c>
      <c r="M37" s="27">
        <v>4.2747637047309341</v>
      </c>
      <c r="N37" s="27">
        <v>4.7656517849358977</v>
      </c>
      <c r="O37" s="27">
        <v>1.1961391236623082</v>
      </c>
      <c r="P37" s="27">
        <v>1.8959231491886737</v>
      </c>
      <c r="Q37" s="27">
        <v>4.3402222925807141</v>
      </c>
      <c r="R37" s="27">
        <v>4.8438387202601856</v>
      </c>
      <c r="S37" s="27">
        <v>7.4436611170914118</v>
      </c>
      <c r="T37" s="27">
        <v>4.3572199093875161</v>
      </c>
      <c r="U37" s="27">
        <v>5.5630346547818341</v>
      </c>
      <c r="V37" s="27">
        <v>1.876414436419046</v>
      </c>
      <c r="W37" s="27">
        <v>2.4251881452599755</v>
      </c>
      <c r="X37" s="27">
        <v>2.617037447219198</v>
      </c>
      <c r="Y37" s="27">
        <v>21.492287987244435</v>
      </c>
      <c r="Z37" s="27">
        <v>6.8550157558388021</v>
      </c>
      <c r="AA37" s="27">
        <v>4.4018838207957884</v>
      </c>
      <c r="AB37" s="27">
        <v>1.856735344766977</v>
      </c>
      <c r="AC37" s="27">
        <v>4.2688429764767593</v>
      </c>
      <c r="AD37" s="27">
        <v>2.8931434427604024</v>
      </c>
      <c r="AE37" s="29">
        <v>3652.2048374183064</v>
      </c>
      <c r="AF37" s="29">
        <v>1707840.3926255216</v>
      </c>
      <c r="AG37" s="25">
        <v>7.0837818184115173</v>
      </c>
      <c r="AH37" s="29">
        <v>8581.1019321824569</v>
      </c>
      <c r="AI37" s="27" t="s">
        <v>810</v>
      </c>
      <c r="AJ37" s="27">
        <v>197.24846238242</v>
      </c>
      <c r="AK37" s="27">
        <v>97.493546410808605</v>
      </c>
      <c r="AL37" s="27">
        <v>294.74</v>
      </c>
      <c r="AM37" s="27">
        <v>190.0658404618292</v>
      </c>
      <c r="AN37" s="27">
        <v>65.620767620990577</v>
      </c>
      <c r="AO37" s="30">
        <v>4.8086874791774123</v>
      </c>
      <c r="AP37" s="27">
        <v>158.95336205110459</v>
      </c>
      <c r="AQ37" s="27">
        <v>194.05041993611425</v>
      </c>
      <c r="AR37" s="27">
        <v>147.77629050737241</v>
      </c>
      <c r="AS37" s="27">
        <v>11.510495594304279</v>
      </c>
      <c r="AT37" s="27">
        <v>390.15263323846693</v>
      </c>
      <c r="AU37" s="27">
        <v>5.9438422275859395</v>
      </c>
      <c r="AV37" s="27">
        <v>14.921234641509921</v>
      </c>
      <c r="AW37" s="27">
        <v>6.0643287629443554</v>
      </c>
      <c r="AX37" s="27">
        <v>33.93567493056711</v>
      </c>
      <c r="AY37" s="27">
        <v>48.513743933216269</v>
      </c>
      <c r="AZ37" s="27">
        <v>3.7171716798425947</v>
      </c>
      <c r="BA37" s="27">
        <v>1.662973946537168</v>
      </c>
      <c r="BB37" s="27">
        <v>16.244277155305188</v>
      </c>
      <c r="BC37" s="27">
        <v>22.535275132149575</v>
      </c>
      <c r="BD37" s="27">
        <v>27.728563866189649</v>
      </c>
      <c r="BE37" s="27">
        <v>29.213328974968665</v>
      </c>
      <c r="BF37" s="27">
        <v>70.13265980224763</v>
      </c>
      <c r="BG37" s="27">
        <v>15.673465348133362</v>
      </c>
      <c r="BH37" s="27">
        <v>13.312585009405121</v>
      </c>
      <c r="BI37" s="27">
        <v>33.298202442925884</v>
      </c>
      <c r="BJ37" s="27">
        <v>4.1807696605042368</v>
      </c>
      <c r="BK37" s="27">
        <v>57.385587094049761</v>
      </c>
      <c r="BL37" s="27">
        <v>10.98949257273244</v>
      </c>
      <c r="BM37" s="27">
        <v>12.101004829435356</v>
      </c>
    </row>
    <row r="38" spans="1:65" x14ac:dyDescent="0.35">
      <c r="A38" s="13">
        <v>644700900</v>
      </c>
      <c r="B38" t="s">
        <v>234</v>
      </c>
      <c r="C38" t="s">
        <v>244</v>
      </c>
      <c r="D38" t="s">
        <v>245</v>
      </c>
      <c r="E38" s="27">
        <v>13.870561487814207</v>
      </c>
      <c r="F38" s="27">
        <v>6.243098347943377</v>
      </c>
      <c r="G38" s="27">
        <v>5.2013635699635055</v>
      </c>
      <c r="H38" s="27">
        <v>2.1045357150245416</v>
      </c>
      <c r="I38" s="27">
        <v>1.2815306119255745</v>
      </c>
      <c r="J38" s="27">
        <v>4.8337054335068856</v>
      </c>
      <c r="K38" s="27">
        <v>5.1877034737515642</v>
      </c>
      <c r="L38" s="27">
        <v>1.6722247889743089</v>
      </c>
      <c r="M38" s="27">
        <v>4.2270235389909576</v>
      </c>
      <c r="N38" s="27">
        <v>4.4266095906535314</v>
      </c>
      <c r="O38" s="27">
        <v>1.193921335673074</v>
      </c>
      <c r="P38" s="27">
        <v>1.9085195767015559</v>
      </c>
      <c r="Q38" s="27">
        <v>3.7918731555425969</v>
      </c>
      <c r="R38" s="27">
        <v>4.545346527745358</v>
      </c>
      <c r="S38" s="27">
        <v>6.0950473102504787</v>
      </c>
      <c r="T38" s="27">
        <v>4.1298551801146504</v>
      </c>
      <c r="U38" s="27">
        <v>5.3209131895403781</v>
      </c>
      <c r="V38" s="27">
        <v>1.7130167127254683</v>
      </c>
      <c r="W38" s="27">
        <v>2.4206732950223331</v>
      </c>
      <c r="X38" s="27">
        <v>2.2281561038834865</v>
      </c>
      <c r="Y38" s="27">
        <v>19.753832626763344</v>
      </c>
      <c r="Z38" s="27">
        <v>6.9399521598330933</v>
      </c>
      <c r="AA38" s="27">
        <v>3.8641036781988896</v>
      </c>
      <c r="AB38" s="27">
        <v>1.8248641501972258</v>
      </c>
      <c r="AC38" s="27">
        <v>4.0129595212952642</v>
      </c>
      <c r="AD38" s="27">
        <v>2.7468948323028535</v>
      </c>
      <c r="AE38" s="29">
        <v>1972.2203739916888</v>
      </c>
      <c r="AF38" s="29">
        <v>670523.00379415601</v>
      </c>
      <c r="AG38" s="25">
        <v>6.4804693141479026</v>
      </c>
      <c r="AH38" s="29">
        <v>3173.4371353460087</v>
      </c>
      <c r="AI38" s="27" t="s">
        <v>810</v>
      </c>
      <c r="AJ38" s="27">
        <v>262.91349558290381</v>
      </c>
      <c r="AK38" s="27">
        <v>64.312770471945711</v>
      </c>
      <c r="AL38" s="27">
        <v>327.22000000000003</v>
      </c>
      <c r="AM38" s="27">
        <v>189.15993930936273</v>
      </c>
      <c r="AN38" s="27">
        <v>73.098674614666052</v>
      </c>
      <c r="AO38" s="30">
        <v>4.2064691320692233</v>
      </c>
      <c r="AP38" s="27">
        <v>138.22286967575931</v>
      </c>
      <c r="AQ38" s="27">
        <v>134.39404271690282</v>
      </c>
      <c r="AR38" s="27">
        <v>117.52029359712976</v>
      </c>
      <c r="AS38" s="27">
        <v>10.6803140966379</v>
      </c>
      <c r="AT38" s="27">
        <v>494.990760713501</v>
      </c>
      <c r="AU38" s="27">
        <v>6.4012384839016532</v>
      </c>
      <c r="AV38" s="27">
        <v>16.781294782820861</v>
      </c>
      <c r="AW38" s="27">
        <v>5.1570383257914241</v>
      </c>
      <c r="AX38" s="27">
        <v>23.421214079796489</v>
      </c>
      <c r="AY38" s="27">
        <v>49.619368867575758</v>
      </c>
      <c r="AZ38" s="27">
        <v>3.6448792470692144</v>
      </c>
      <c r="BA38" s="27">
        <v>1.4986812479672758</v>
      </c>
      <c r="BB38" s="27">
        <v>16.414098792052183</v>
      </c>
      <c r="BC38" s="27">
        <v>33.656615637108864</v>
      </c>
      <c r="BD38" s="27">
        <v>28.146554403702364</v>
      </c>
      <c r="BE38" s="27">
        <v>33.3408340356848</v>
      </c>
      <c r="BF38" s="27">
        <v>99.048241620685744</v>
      </c>
      <c r="BG38" s="27">
        <v>8.4468855999437054</v>
      </c>
      <c r="BH38" s="27">
        <v>13.613347477522643</v>
      </c>
      <c r="BI38" s="27">
        <v>22.339287792057743</v>
      </c>
      <c r="BJ38" s="27">
        <v>3.7206418378401875</v>
      </c>
      <c r="BK38" s="27">
        <v>60.502353892682315</v>
      </c>
      <c r="BL38" s="27">
        <v>10.076370611965691</v>
      </c>
      <c r="BM38" s="27">
        <v>10.647454406116402</v>
      </c>
    </row>
    <row r="39" spans="1:65" x14ac:dyDescent="0.35">
      <c r="A39" s="13">
        <v>817820200</v>
      </c>
      <c r="B39" t="s">
        <v>246</v>
      </c>
      <c r="C39" t="s">
        <v>247</v>
      </c>
      <c r="D39" t="s">
        <v>248</v>
      </c>
      <c r="E39" s="27">
        <v>13.836666666666666</v>
      </c>
      <c r="F39" s="27">
        <v>5.518366013071895</v>
      </c>
      <c r="G39" s="27">
        <v>5.05</v>
      </c>
      <c r="H39" s="27">
        <v>1.3933333333333333</v>
      </c>
      <c r="I39" s="27">
        <v>1.3266666666666667</v>
      </c>
      <c r="J39" s="27">
        <v>4.6900000000000004</v>
      </c>
      <c r="K39" s="27">
        <v>5.0533333333333337</v>
      </c>
      <c r="L39" s="27">
        <v>1.67</v>
      </c>
      <c r="M39" s="27">
        <v>4.4433333333333334</v>
      </c>
      <c r="N39" s="27">
        <v>4.1433333333333335</v>
      </c>
      <c r="O39" s="27">
        <v>0.79999999999999993</v>
      </c>
      <c r="P39" s="27">
        <v>1.9466666666666665</v>
      </c>
      <c r="Q39" s="27">
        <v>4.3099999999999996</v>
      </c>
      <c r="R39" s="27">
        <v>4.4400000000000004</v>
      </c>
      <c r="S39" s="27">
        <v>6.4466666666666663</v>
      </c>
      <c r="T39" s="27">
        <v>4.166666666666667</v>
      </c>
      <c r="U39" s="27">
        <v>5.4766666666666666</v>
      </c>
      <c r="V39" s="27">
        <v>1.5533333333333335</v>
      </c>
      <c r="W39" s="27">
        <v>2.6199999999999997</v>
      </c>
      <c r="X39" s="27">
        <v>2.5166666666666671</v>
      </c>
      <c r="Y39" s="27">
        <v>20.416666666666668</v>
      </c>
      <c r="Z39" s="27">
        <v>7.3166666666666664</v>
      </c>
      <c r="AA39" s="27">
        <v>3.91</v>
      </c>
      <c r="AB39" s="27">
        <v>1.8233333333333333</v>
      </c>
      <c r="AC39" s="27">
        <v>4.0133333333333328</v>
      </c>
      <c r="AD39" s="27">
        <v>2.8733333333333331</v>
      </c>
      <c r="AE39" s="29">
        <v>1757.83</v>
      </c>
      <c r="AF39" s="29">
        <v>528019.33333333337</v>
      </c>
      <c r="AG39" s="25">
        <v>6.8624444444444448</v>
      </c>
      <c r="AH39" s="29">
        <v>2599.4015615073345</v>
      </c>
      <c r="AI39" s="27" t="s">
        <v>810</v>
      </c>
      <c r="AJ39" s="27">
        <v>115.17224131178104</v>
      </c>
      <c r="AK39" s="27">
        <v>76.337140336874455</v>
      </c>
      <c r="AL39" s="27">
        <v>191.51</v>
      </c>
      <c r="AM39" s="27">
        <v>189.91919999999996</v>
      </c>
      <c r="AN39" s="27">
        <v>60.466666666666669</v>
      </c>
      <c r="AO39" s="30">
        <v>3.6435</v>
      </c>
      <c r="AP39" s="27">
        <v>115.88666666666666</v>
      </c>
      <c r="AQ39" s="27">
        <v>148.27999999999997</v>
      </c>
      <c r="AR39" s="27">
        <v>118.46</v>
      </c>
      <c r="AS39" s="27">
        <v>10.719999999999999</v>
      </c>
      <c r="AT39" s="27">
        <v>514.88666666666666</v>
      </c>
      <c r="AU39" s="27">
        <v>6.0066666666666668</v>
      </c>
      <c r="AV39" s="27">
        <v>12.356666666666667</v>
      </c>
      <c r="AW39" s="27">
        <v>5.8233333333333341</v>
      </c>
      <c r="AX39" s="27">
        <v>33.333333333333336</v>
      </c>
      <c r="AY39" s="27">
        <v>47.143333333333338</v>
      </c>
      <c r="AZ39" s="27">
        <v>3.6133333333333333</v>
      </c>
      <c r="BA39" s="27">
        <v>1.29</v>
      </c>
      <c r="BB39" s="27">
        <v>12.19</v>
      </c>
      <c r="BC39" s="27">
        <v>43.886666666666663</v>
      </c>
      <c r="BD39" s="27">
        <v>40.653333333333336</v>
      </c>
      <c r="BE39" s="27">
        <v>42.66</v>
      </c>
      <c r="BF39" s="27">
        <v>106.72666666666667</v>
      </c>
      <c r="BG39" s="27">
        <v>15.406666666666666</v>
      </c>
      <c r="BH39" s="27">
        <v>11.743333333333332</v>
      </c>
      <c r="BI39" s="27">
        <v>18.599999999999998</v>
      </c>
      <c r="BJ39" s="27">
        <v>4.46</v>
      </c>
      <c r="BK39" s="27">
        <v>67.763333333333335</v>
      </c>
      <c r="BL39" s="27">
        <v>10.753333333333332</v>
      </c>
      <c r="BM39" s="27">
        <v>13.670000000000002</v>
      </c>
    </row>
    <row r="40" spans="1:65" x14ac:dyDescent="0.35">
      <c r="A40" s="13">
        <v>819740300</v>
      </c>
      <c r="B40" t="s">
        <v>246</v>
      </c>
      <c r="C40" t="s">
        <v>249</v>
      </c>
      <c r="D40" t="s">
        <v>250</v>
      </c>
      <c r="E40" s="27">
        <v>13.88</v>
      </c>
      <c r="F40" s="27">
        <v>5.2322499999999996</v>
      </c>
      <c r="G40" s="27">
        <v>5.2233333333333327</v>
      </c>
      <c r="H40" s="27">
        <v>1.3966666666666665</v>
      </c>
      <c r="I40" s="27">
        <v>1.3566666666666667</v>
      </c>
      <c r="J40" s="27">
        <v>4.7366666666666664</v>
      </c>
      <c r="K40" s="27">
        <v>4.95</v>
      </c>
      <c r="L40" s="27">
        <v>1.7066666666666668</v>
      </c>
      <c r="M40" s="27">
        <v>4.6966666666666663</v>
      </c>
      <c r="N40" s="27">
        <v>4.3</v>
      </c>
      <c r="O40" s="27">
        <v>0.75</v>
      </c>
      <c r="P40" s="27">
        <v>1.95</v>
      </c>
      <c r="Q40" s="27">
        <v>4.4266666666666659</v>
      </c>
      <c r="R40" s="27">
        <v>4.5033333333333339</v>
      </c>
      <c r="S40" s="27">
        <v>6.72</v>
      </c>
      <c r="T40" s="27">
        <v>4.2666666666666666</v>
      </c>
      <c r="U40" s="27">
        <v>5.6366666666666667</v>
      </c>
      <c r="V40" s="27">
        <v>1.5766666666666669</v>
      </c>
      <c r="W40" s="27">
        <v>2.5999999999999996</v>
      </c>
      <c r="X40" s="27">
        <v>2.4966666666666666</v>
      </c>
      <c r="Y40" s="27">
        <v>20.906666666666666</v>
      </c>
      <c r="Z40" s="27">
        <v>7.6733333333333329</v>
      </c>
      <c r="AA40" s="27">
        <v>3.8933333333333331</v>
      </c>
      <c r="AB40" s="27">
        <v>1.82</v>
      </c>
      <c r="AC40" s="27">
        <v>4.1000000000000005</v>
      </c>
      <c r="AD40" s="27">
        <v>2.92</v>
      </c>
      <c r="AE40" s="29">
        <v>1889.55</v>
      </c>
      <c r="AF40" s="29">
        <v>650770</v>
      </c>
      <c r="AG40" s="25">
        <v>6.7082539682539677</v>
      </c>
      <c r="AH40" s="29">
        <v>3151.8961396658106</v>
      </c>
      <c r="AI40" s="27" t="s">
        <v>810</v>
      </c>
      <c r="AJ40" s="27">
        <v>71.788806795139237</v>
      </c>
      <c r="AK40" s="27">
        <v>73.233666967988725</v>
      </c>
      <c r="AL40" s="27">
        <v>145.02000000000001</v>
      </c>
      <c r="AM40" s="27">
        <v>194.36114999999998</v>
      </c>
      <c r="AN40" s="27">
        <v>60.04666666666666</v>
      </c>
      <c r="AO40" s="30">
        <v>3.6659222222222225</v>
      </c>
      <c r="AP40" s="27">
        <v>121.38333333333333</v>
      </c>
      <c r="AQ40" s="27">
        <v>116.63666666666666</v>
      </c>
      <c r="AR40" s="27">
        <v>126.26666666666665</v>
      </c>
      <c r="AS40" s="27">
        <v>10.876666666666667</v>
      </c>
      <c r="AT40" s="27">
        <v>447.93666666666667</v>
      </c>
      <c r="AU40" s="27">
        <v>5.5233333333333334</v>
      </c>
      <c r="AV40" s="27">
        <v>12.873333333333335</v>
      </c>
      <c r="AW40" s="27">
        <v>4.8233333333333333</v>
      </c>
      <c r="AX40" s="27">
        <v>26.806666666666668</v>
      </c>
      <c r="AY40" s="27">
        <v>50.446666666666665</v>
      </c>
      <c r="AZ40" s="27">
        <v>3.6999999999999997</v>
      </c>
      <c r="BA40" s="27">
        <v>1.2666666666666666</v>
      </c>
      <c r="BB40" s="27">
        <v>17.913333333333334</v>
      </c>
      <c r="BC40" s="27">
        <v>30.473333333333333</v>
      </c>
      <c r="BD40" s="27">
        <v>26.743333333333336</v>
      </c>
      <c r="BE40" s="27">
        <v>36.043333333333329</v>
      </c>
      <c r="BF40" s="27">
        <v>111.11</v>
      </c>
      <c r="BG40" s="27">
        <v>13.604444444444445</v>
      </c>
      <c r="BH40" s="27">
        <v>14.696666666666665</v>
      </c>
      <c r="BI40" s="27">
        <v>21.399999999999995</v>
      </c>
      <c r="BJ40" s="27">
        <v>3.4533333333333331</v>
      </c>
      <c r="BK40" s="27">
        <v>72.756666666666661</v>
      </c>
      <c r="BL40" s="27">
        <v>10.666666666666666</v>
      </c>
      <c r="BM40" s="27">
        <v>14.219999999999999</v>
      </c>
    </row>
    <row r="41" spans="1:65" x14ac:dyDescent="0.35">
      <c r="A41" s="13">
        <v>824300500</v>
      </c>
      <c r="B41" t="s">
        <v>246</v>
      </c>
      <c r="C41" t="s">
        <v>252</v>
      </c>
      <c r="D41" t="s">
        <v>253</v>
      </c>
      <c r="E41" s="27">
        <v>14.016666666666667</v>
      </c>
      <c r="F41" s="27">
        <v>5.558133333333334</v>
      </c>
      <c r="G41" s="27">
        <v>5.206666666666667</v>
      </c>
      <c r="H41" s="27">
        <v>1.4333333333333333</v>
      </c>
      <c r="I41" s="27">
        <v>1.29</v>
      </c>
      <c r="J41" s="27">
        <v>4.8933333333333335</v>
      </c>
      <c r="K41" s="27">
        <v>5.1266666666666669</v>
      </c>
      <c r="L41" s="27">
        <v>1.6933333333333334</v>
      </c>
      <c r="M41" s="27">
        <v>4.8666666666666671</v>
      </c>
      <c r="N41" s="27">
        <v>4.62</v>
      </c>
      <c r="O41" s="27">
        <v>0.69</v>
      </c>
      <c r="P41" s="27">
        <v>1.9466666666666665</v>
      </c>
      <c r="Q41" s="27">
        <v>4.4033333333333333</v>
      </c>
      <c r="R41" s="27">
        <v>4.7133333333333338</v>
      </c>
      <c r="S41" s="27">
        <v>6.1433333333333335</v>
      </c>
      <c r="T41" s="27">
        <v>4.3366666666666669</v>
      </c>
      <c r="U41" s="27">
        <v>5.6066666666666665</v>
      </c>
      <c r="V41" s="27">
        <v>1.5233333333333334</v>
      </c>
      <c r="W41" s="27">
        <v>2.5933333333333337</v>
      </c>
      <c r="X41" s="27">
        <v>2.37</v>
      </c>
      <c r="Y41" s="27">
        <v>21.11</v>
      </c>
      <c r="Z41" s="27">
        <v>7.9366666666666674</v>
      </c>
      <c r="AA41" s="27">
        <v>3.85</v>
      </c>
      <c r="AB41" s="27">
        <v>1.9000000000000001</v>
      </c>
      <c r="AC41" s="27">
        <v>4.12</v>
      </c>
      <c r="AD41" s="27">
        <v>2.936666666666667</v>
      </c>
      <c r="AE41" s="29">
        <v>1559.0266666666666</v>
      </c>
      <c r="AF41" s="29">
        <v>520444.33333333331</v>
      </c>
      <c r="AG41" s="25">
        <v>6.7892999999999999</v>
      </c>
      <c r="AH41" s="29">
        <v>2542.0750782087007</v>
      </c>
      <c r="AI41" s="27" t="s">
        <v>810</v>
      </c>
      <c r="AJ41" s="27">
        <v>91.308343561735981</v>
      </c>
      <c r="AK41" s="27">
        <v>69.688015821515094</v>
      </c>
      <c r="AL41" s="27">
        <v>161</v>
      </c>
      <c r="AM41" s="27">
        <v>195.55615</v>
      </c>
      <c r="AN41" s="27">
        <v>73.58</v>
      </c>
      <c r="AO41" s="30">
        <v>3.5779999999999994</v>
      </c>
      <c r="AP41" s="27">
        <v>110.44666666666667</v>
      </c>
      <c r="AQ41" s="27">
        <v>188.88666666666668</v>
      </c>
      <c r="AR41" s="27">
        <v>107.78000000000002</v>
      </c>
      <c r="AS41" s="27">
        <v>10.803333333333335</v>
      </c>
      <c r="AT41" s="27">
        <v>477.3533333333333</v>
      </c>
      <c r="AU41" s="27">
        <v>5.3566666666666665</v>
      </c>
      <c r="AV41" s="27">
        <v>11.056666666666667</v>
      </c>
      <c r="AW41" s="27">
        <v>5.3433333333333337</v>
      </c>
      <c r="AX41" s="27">
        <v>25.333333333333332</v>
      </c>
      <c r="AY41" s="27">
        <v>45.446666666666665</v>
      </c>
      <c r="AZ41" s="27">
        <v>4.1233333333333331</v>
      </c>
      <c r="BA41" s="27">
        <v>1.1933333333333334</v>
      </c>
      <c r="BB41" s="27">
        <v>19.78</v>
      </c>
      <c r="BC41" s="27">
        <v>41.966666666666669</v>
      </c>
      <c r="BD41" s="27">
        <v>28.853333333333328</v>
      </c>
      <c r="BE41" s="27">
        <v>31.66</v>
      </c>
      <c r="BF41" s="27">
        <v>78.25</v>
      </c>
      <c r="BG41" s="27">
        <v>12.055555555555557</v>
      </c>
      <c r="BH41" s="27">
        <v>11.086666666666668</v>
      </c>
      <c r="BI41" s="27">
        <v>22.223333333333333</v>
      </c>
      <c r="BJ41" s="27">
        <v>3.4733333333333332</v>
      </c>
      <c r="BK41" s="27">
        <v>57.916666666666664</v>
      </c>
      <c r="BL41" s="27">
        <v>11.340000000000002</v>
      </c>
      <c r="BM41" s="27">
        <v>14.558666666666667</v>
      </c>
    </row>
    <row r="42" spans="1:65" x14ac:dyDescent="0.35">
      <c r="A42" s="13">
        <v>839380800</v>
      </c>
      <c r="B42" t="s">
        <v>246</v>
      </c>
      <c r="C42" t="s">
        <v>254</v>
      </c>
      <c r="D42" t="s">
        <v>255</v>
      </c>
      <c r="E42" s="27">
        <v>13.907228154480874</v>
      </c>
      <c r="F42" s="27">
        <v>5.2703714082615667</v>
      </c>
      <c r="G42" s="27">
        <v>4.6886091536472447</v>
      </c>
      <c r="H42" s="27">
        <v>1.3850982566825669</v>
      </c>
      <c r="I42" s="27">
        <v>1.1778259850610266</v>
      </c>
      <c r="J42" s="27">
        <v>4.6030554851137753</v>
      </c>
      <c r="K42" s="27">
        <v>5.0090527727260268</v>
      </c>
      <c r="L42" s="27">
        <v>1.5725927551736758</v>
      </c>
      <c r="M42" s="27">
        <v>4.2170210549608589</v>
      </c>
      <c r="N42" s="27">
        <v>4.1563953894176615</v>
      </c>
      <c r="O42" s="27">
        <v>0.69227371564237072</v>
      </c>
      <c r="P42" s="27">
        <v>1.9542768386749112</v>
      </c>
      <c r="Q42" s="27">
        <v>3.8217797696304587</v>
      </c>
      <c r="R42" s="27">
        <v>4.4720504217568768</v>
      </c>
      <c r="S42" s="27">
        <v>5.8909659201989806</v>
      </c>
      <c r="T42" s="27">
        <v>3.9177276395767309</v>
      </c>
      <c r="U42" s="27">
        <v>5.1434139234410461</v>
      </c>
      <c r="V42" s="27">
        <v>1.4595916066651304</v>
      </c>
      <c r="W42" s="27">
        <v>2.5940558938451059</v>
      </c>
      <c r="X42" s="27">
        <v>2.1412842686950913</v>
      </c>
      <c r="Y42" s="27">
        <v>19.15840363922208</v>
      </c>
      <c r="Z42" s="27">
        <v>6.9216592811145974</v>
      </c>
      <c r="AA42" s="27">
        <v>3.9074370115322226</v>
      </c>
      <c r="AB42" s="27">
        <v>1.8482055404614215</v>
      </c>
      <c r="AC42" s="27">
        <v>3.8438542481007629</v>
      </c>
      <c r="AD42" s="27">
        <v>2.7802066019716229</v>
      </c>
      <c r="AE42" s="29">
        <v>1549.1995696045797</v>
      </c>
      <c r="AF42" s="29">
        <v>464400.12808974303</v>
      </c>
      <c r="AG42" s="25">
        <v>6.397087261596333</v>
      </c>
      <c r="AH42" s="29">
        <v>2179.5917415713361</v>
      </c>
      <c r="AI42" s="27" t="s">
        <v>810</v>
      </c>
      <c r="AJ42" s="27">
        <v>105.18741161680423</v>
      </c>
      <c r="AK42" s="27">
        <v>68.622777763419151</v>
      </c>
      <c r="AL42" s="27">
        <v>173.81</v>
      </c>
      <c r="AM42" s="27">
        <v>193.95006625748189</v>
      </c>
      <c r="AN42" s="27">
        <v>56.896964488932305</v>
      </c>
      <c r="AO42" s="30">
        <v>3.5519085245933297</v>
      </c>
      <c r="AP42" s="27">
        <v>108.15231545065103</v>
      </c>
      <c r="AQ42" s="27">
        <v>121.7637031090032</v>
      </c>
      <c r="AR42" s="27">
        <v>124.3223145444836</v>
      </c>
      <c r="AS42" s="27">
        <v>10.46247780582951</v>
      </c>
      <c r="AT42" s="27">
        <v>505.02526163227986</v>
      </c>
      <c r="AU42" s="27">
        <v>6.2008867316668601</v>
      </c>
      <c r="AV42" s="27">
        <v>12.487129218133189</v>
      </c>
      <c r="AW42" s="27">
        <v>5.1397951871280041</v>
      </c>
      <c r="AX42" s="27">
        <v>27.066446392749896</v>
      </c>
      <c r="AY42" s="27">
        <v>38.498866518521339</v>
      </c>
      <c r="AZ42" s="27">
        <v>3.6483251009834228</v>
      </c>
      <c r="BA42" s="27">
        <v>1.1129399930999861</v>
      </c>
      <c r="BB42" s="27">
        <v>15.487175701069015</v>
      </c>
      <c r="BC42" s="27">
        <v>21.252250174393954</v>
      </c>
      <c r="BD42" s="27">
        <v>23.57204040914328</v>
      </c>
      <c r="BE42" s="27">
        <v>23.585700286488883</v>
      </c>
      <c r="BF42" s="27">
        <v>139.60287754853525</v>
      </c>
      <c r="BG42" s="27">
        <v>8.780444194397198</v>
      </c>
      <c r="BH42" s="27">
        <v>10.843675781680489</v>
      </c>
      <c r="BI42" s="27">
        <v>13.546830757967527</v>
      </c>
      <c r="BJ42" s="27">
        <v>2.4938177816272411</v>
      </c>
      <c r="BK42" s="27">
        <v>62.845934796459119</v>
      </c>
      <c r="BL42" s="27">
        <v>10.744508612590105</v>
      </c>
      <c r="BM42" s="27">
        <v>13.578910160042545</v>
      </c>
    </row>
    <row r="43" spans="1:65" x14ac:dyDescent="0.35">
      <c r="A43" s="13">
        <v>819740351</v>
      </c>
      <c r="B43" t="s">
        <v>246</v>
      </c>
      <c r="C43" t="s">
        <v>249</v>
      </c>
      <c r="D43" t="s">
        <v>251</v>
      </c>
      <c r="E43" s="27">
        <v>13.55966705306543</v>
      </c>
      <c r="F43" s="27">
        <v>5.633809523809524</v>
      </c>
      <c r="G43" s="27">
        <v>4.4758301158301164</v>
      </c>
      <c r="H43" s="27">
        <v>1.3750892857142858</v>
      </c>
      <c r="I43" s="27">
        <v>1.2023880597014924</v>
      </c>
      <c r="J43" s="27">
        <v>4.6899113475177305</v>
      </c>
      <c r="K43" s="27">
        <v>4.0522210526315794</v>
      </c>
      <c r="L43" s="27">
        <v>1.4962623274161737</v>
      </c>
      <c r="M43" s="27">
        <v>4.0662893081761</v>
      </c>
      <c r="N43" s="27">
        <v>3.8836419753086417</v>
      </c>
      <c r="O43" s="27">
        <v>0.69223744292237444</v>
      </c>
      <c r="P43" s="27">
        <v>1.8206060606060606</v>
      </c>
      <c r="Q43" s="27">
        <v>4.2412093726379441</v>
      </c>
      <c r="R43" s="27">
        <v>4.0227627627627625</v>
      </c>
      <c r="S43" s="27">
        <v>6.0811818415637857</v>
      </c>
      <c r="T43" s="27">
        <v>3.9740903614457825</v>
      </c>
      <c r="U43" s="27">
        <v>4.9729616087751376</v>
      </c>
      <c r="V43" s="27">
        <v>1.441107456140351</v>
      </c>
      <c r="W43" s="27">
        <v>2.4264876302083334</v>
      </c>
      <c r="X43" s="27">
        <v>2.2045454545454546</v>
      </c>
      <c r="Y43" s="27">
        <v>19.979603250478011</v>
      </c>
      <c r="Z43" s="27">
        <v>6.476069518716578</v>
      </c>
      <c r="AA43" s="27">
        <v>3.3570854922279794</v>
      </c>
      <c r="AB43" s="27">
        <v>1.4721777163904235</v>
      </c>
      <c r="AC43" s="27">
        <v>3.9249958123953097</v>
      </c>
      <c r="AD43" s="27">
        <v>2.5117446043165468</v>
      </c>
      <c r="AE43" s="29">
        <v>2143.5</v>
      </c>
      <c r="AF43" s="29">
        <v>598634.33333333337</v>
      </c>
      <c r="AG43" s="25">
        <v>6.6307738095238093</v>
      </c>
      <c r="AH43" s="29">
        <v>2880.8919293445447</v>
      </c>
      <c r="AI43" s="27" t="s">
        <v>810</v>
      </c>
      <c r="AJ43" s="27">
        <v>79.240485270121383</v>
      </c>
      <c r="AK43" s="27">
        <v>75.83967981209581</v>
      </c>
      <c r="AL43" s="27">
        <v>155.07999999999998</v>
      </c>
      <c r="AM43" s="27">
        <v>194.34614999999999</v>
      </c>
      <c r="AN43" s="27">
        <v>67.11333333333333</v>
      </c>
      <c r="AO43" s="30">
        <v>3.7067333333333337</v>
      </c>
      <c r="AP43" s="27">
        <v>82.333333333333329</v>
      </c>
      <c r="AQ43" s="27">
        <v>99</v>
      </c>
      <c r="AR43" s="27">
        <v>103.33333333333333</v>
      </c>
      <c r="AS43" s="27">
        <v>10.746580961126417</v>
      </c>
      <c r="AT43" s="27">
        <v>538.16</v>
      </c>
      <c r="AU43" s="27">
        <v>6.0233333333333334</v>
      </c>
      <c r="AV43" s="27">
        <v>12.823333333333332</v>
      </c>
      <c r="AW43" s="27">
        <v>5.0566666666666675</v>
      </c>
      <c r="AX43" s="27">
        <v>23.333333333333332</v>
      </c>
      <c r="AY43" s="27">
        <v>45.833333333333336</v>
      </c>
      <c r="AZ43" s="27">
        <v>3.4739393939393941</v>
      </c>
      <c r="BA43" s="27">
        <v>1.2184057971014493</v>
      </c>
      <c r="BB43" s="27">
        <v>12.506666666666666</v>
      </c>
      <c r="BC43" s="27">
        <v>31.49</v>
      </c>
      <c r="BD43" s="27">
        <v>28.356666666666666</v>
      </c>
      <c r="BE43" s="27">
        <v>29.243333333333336</v>
      </c>
      <c r="BF43" s="27">
        <v>68.33</v>
      </c>
      <c r="BG43" s="27">
        <v>5.9722222222222214</v>
      </c>
      <c r="BH43" s="27">
        <v>18.993333333333336</v>
      </c>
      <c r="BI43" s="27">
        <v>29.166666666666668</v>
      </c>
      <c r="BJ43" s="27">
        <v>4.1399999999999997</v>
      </c>
      <c r="BK43" s="27">
        <v>62</v>
      </c>
      <c r="BL43" s="27">
        <v>10.590028142589118</v>
      </c>
      <c r="BM43" s="27">
        <v>14.720251572327044</v>
      </c>
    </row>
    <row r="44" spans="1:65" x14ac:dyDescent="0.35">
      <c r="A44" s="13">
        <v>925540400</v>
      </c>
      <c r="B44" t="s">
        <v>256</v>
      </c>
      <c r="C44" t="s">
        <v>259</v>
      </c>
      <c r="D44" t="s">
        <v>260</v>
      </c>
      <c r="E44" s="27">
        <v>13.853333333333333</v>
      </c>
      <c r="F44" s="27">
        <v>6.3412509712509717</v>
      </c>
      <c r="G44" s="27">
        <v>5.05</v>
      </c>
      <c r="H44" s="27">
        <v>1.61</v>
      </c>
      <c r="I44" s="27">
        <v>1.2133333333333332</v>
      </c>
      <c r="J44" s="27">
        <v>4.7299999999999995</v>
      </c>
      <c r="K44" s="27">
        <v>4.1333333333333337</v>
      </c>
      <c r="L44" s="27">
        <v>1.67</v>
      </c>
      <c r="M44" s="27">
        <v>4.71</v>
      </c>
      <c r="N44" s="27">
        <v>5.03</v>
      </c>
      <c r="O44" s="27">
        <v>0.70333333333333325</v>
      </c>
      <c r="P44" s="27">
        <v>1.9666666666666668</v>
      </c>
      <c r="Q44" s="27">
        <v>3.85</v>
      </c>
      <c r="R44" s="27">
        <v>4.55</v>
      </c>
      <c r="S44" s="27">
        <v>5.4333333333333336</v>
      </c>
      <c r="T44" s="27">
        <v>4.1933333333333342</v>
      </c>
      <c r="U44" s="27">
        <v>5.2</v>
      </c>
      <c r="V44" s="27">
        <v>1.593333333333333</v>
      </c>
      <c r="W44" s="27">
        <v>2.4366666666666661</v>
      </c>
      <c r="X44" s="27">
        <v>2.0399999999999996</v>
      </c>
      <c r="Y44" s="27">
        <v>19.626666666666665</v>
      </c>
      <c r="Z44" s="27">
        <v>7.5266666666666664</v>
      </c>
      <c r="AA44" s="27">
        <v>3.9166666666666665</v>
      </c>
      <c r="AB44" s="27">
        <v>1.8533333333333335</v>
      </c>
      <c r="AC44" s="27">
        <v>3.9266666666666672</v>
      </c>
      <c r="AD44" s="27">
        <v>2.9233333333333333</v>
      </c>
      <c r="AE44" s="29">
        <v>1932.6933333333334</v>
      </c>
      <c r="AF44" s="29">
        <v>374733.66666666669</v>
      </c>
      <c r="AG44" s="25">
        <v>6.9347777777777777</v>
      </c>
      <c r="AH44" s="29">
        <v>1857.26640147182</v>
      </c>
      <c r="AI44" s="27" t="s">
        <v>810</v>
      </c>
      <c r="AJ44" s="27">
        <v>114.42717873950615</v>
      </c>
      <c r="AK44" s="27">
        <v>167.24384339764836</v>
      </c>
      <c r="AL44" s="27">
        <v>281.67</v>
      </c>
      <c r="AM44" s="27">
        <v>185.15639999999999</v>
      </c>
      <c r="AN44" s="27">
        <v>57.683333333333337</v>
      </c>
      <c r="AO44" s="30">
        <v>3.3333333333333335</v>
      </c>
      <c r="AP44" s="27">
        <v>140.09666666666666</v>
      </c>
      <c r="AQ44" s="27">
        <v>143.23333333333332</v>
      </c>
      <c r="AR44" s="27">
        <v>123</v>
      </c>
      <c r="AS44" s="27">
        <v>11.003333333333332</v>
      </c>
      <c r="AT44" s="27">
        <v>401.33666666666664</v>
      </c>
      <c r="AU44" s="27">
        <v>6.7333333333333334</v>
      </c>
      <c r="AV44" s="27">
        <v>10.073333333333332</v>
      </c>
      <c r="AW44" s="27">
        <v>5.37</v>
      </c>
      <c r="AX44" s="27">
        <v>32.333333333333336</v>
      </c>
      <c r="AY44" s="27">
        <v>48.556666666666672</v>
      </c>
      <c r="AZ44" s="27">
        <v>3.6599999999999997</v>
      </c>
      <c r="BA44" s="27">
        <v>1.5033333333333332</v>
      </c>
      <c r="BB44" s="27">
        <v>17.52333333333333</v>
      </c>
      <c r="BC44" s="27">
        <v>30.409999999999997</v>
      </c>
      <c r="BD44" s="27">
        <v>28.876666666666665</v>
      </c>
      <c r="BE44" s="27">
        <v>29.88</v>
      </c>
      <c r="BF44" s="27">
        <v>95.276666666666657</v>
      </c>
      <c r="BG44" s="27">
        <v>20.52138888888889</v>
      </c>
      <c r="BH44" s="27">
        <v>13.763333333333334</v>
      </c>
      <c r="BI44" s="27">
        <v>19.626666666666665</v>
      </c>
      <c r="BJ44" s="27">
        <v>3.52</v>
      </c>
      <c r="BK44" s="27">
        <v>102.98</v>
      </c>
      <c r="BL44" s="27">
        <v>10.62</v>
      </c>
      <c r="BM44" s="27">
        <v>9.6789133089133106</v>
      </c>
    </row>
    <row r="45" spans="1:65" x14ac:dyDescent="0.35">
      <c r="A45" s="13">
        <v>935300620</v>
      </c>
      <c r="B45" t="s">
        <v>256</v>
      </c>
      <c r="C45" t="s">
        <v>261</v>
      </c>
      <c r="D45" t="s">
        <v>262</v>
      </c>
      <c r="E45" s="27">
        <v>13.966666666666669</v>
      </c>
      <c r="F45" s="27">
        <v>6.2333465871438039</v>
      </c>
      <c r="G45" s="27">
        <v>4.8933333333333335</v>
      </c>
      <c r="H45" s="27">
        <v>1.4566666666666668</v>
      </c>
      <c r="I45" s="27">
        <v>1.1933333333333334</v>
      </c>
      <c r="J45" s="27">
        <v>4.7300000000000004</v>
      </c>
      <c r="K45" s="27">
        <v>4.1733333333333329</v>
      </c>
      <c r="L45" s="27">
        <v>1.6366666666666667</v>
      </c>
      <c r="M45" s="27">
        <v>4.503333333333333</v>
      </c>
      <c r="N45" s="27">
        <v>4.9633333333333329</v>
      </c>
      <c r="O45" s="27">
        <v>0.72666666666666657</v>
      </c>
      <c r="P45" s="27">
        <v>1.9366666666666665</v>
      </c>
      <c r="Q45" s="27">
        <v>3.8000000000000003</v>
      </c>
      <c r="R45" s="27">
        <v>4.4466666666666663</v>
      </c>
      <c r="S45" s="27">
        <v>5.3666666666666671</v>
      </c>
      <c r="T45" s="27">
        <v>4.18</v>
      </c>
      <c r="U45" s="27">
        <v>5.17</v>
      </c>
      <c r="V45" s="27">
        <v>1.5733333333333335</v>
      </c>
      <c r="W45" s="27">
        <v>2.42</v>
      </c>
      <c r="X45" s="27">
        <v>2.06</v>
      </c>
      <c r="Y45" s="27">
        <v>19.55</v>
      </c>
      <c r="Z45" s="27">
        <v>7.3666666666666671</v>
      </c>
      <c r="AA45" s="27">
        <v>3.7699999999999996</v>
      </c>
      <c r="AB45" s="27">
        <v>1.7666666666666668</v>
      </c>
      <c r="AC45" s="27">
        <v>3.8633333333333333</v>
      </c>
      <c r="AD45" s="27">
        <v>2.813333333333333</v>
      </c>
      <c r="AE45" s="29">
        <v>2277.7566666666667</v>
      </c>
      <c r="AF45" s="29">
        <v>429686.66666666669</v>
      </c>
      <c r="AG45" s="25">
        <v>6.8361111111111112</v>
      </c>
      <c r="AH45" s="29">
        <v>2110.0802561762198</v>
      </c>
      <c r="AI45" s="27" t="s">
        <v>810</v>
      </c>
      <c r="AJ45" s="27">
        <v>173.43742517148192</v>
      </c>
      <c r="AK45" s="27">
        <v>128.65015966001957</v>
      </c>
      <c r="AL45" s="27">
        <v>302.09000000000003</v>
      </c>
      <c r="AM45" s="27">
        <v>185.15639999999999</v>
      </c>
      <c r="AN45" s="27">
        <v>71.63333333333334</v>
      </c>
      <c r="AO45" s="30">
        <v>3.3426666666666667</v>
      </c>
      <c r="AP45" s="27">
        <v>166.22333333333333</v>
      </c>
      <c r="AQ45" s="27">
        <v>182.49666666666667</v>
      </c>
      <c r="AR45" s="27">
        <v>127</v>
      </c>
      <c r="AS45" s="27">
        <v>10.886666666666668</v>
      </c>
      <c r="AT45" s="27">
        <v>384.88333333333338</v>
      </c>
      <c r="AU45" s="27">
        <v>6.78</v>
      </c>
      <c r="AV45" s="27">
        <v>10.79</v>
      </c>
      <c r="AW45" s="27">
        <v>5.623333333333334</v>
      </c>
      <c r="AX45" s="27">
        <v>33.776666666666664</v>
      </c>
      <c r="AY45" s="27">
        <v>58.550000000000004</v>
      </c>
      <c r="AZ45" s="27">
        <v>3.6466666666666665</v>
      </c>
      <c r="BA45" s="27">
        <v>1.42</v>
      </c>
      <c r="BB45" s="27">
        <v>16.216666666666669</v>
      </c>
      <c r="BC45" s="27">
        <v>34.25</v>
      </c>
      <c r="BD45" s="27">
        <v>25.763333333333332</v>
      </c>
      <c r="BE45" s="27">
        <v>27.930000000000003</v>
      </c>
      <c r="BF45" s="27">
        <v>104.75</v>
      </c>
      <c r="BG45" s="27">
        <v>15.002222222222221</v>
      </c>
      <c r="BH45" s="27">
        <v>12.85</v>
      </c>
      <c r="BI45" s="27">
        <v>18.333333333333332</v>
      </c>
      <c r="BJ45" s="27">
        <v>3.1833333333333336</v>
      </c>
      <c r="BK45" s="27">
        <v>97.89</v>
      </c>
      <c r="BL45" s="27">
        <v>10.49</v>
      </c>
      <c r="BM45" s="27">
        <v>9.2088644688644674</v>
      </c>
    </row>
    <row r="46" spans="1:65" x14ac:dyDescent="0.35">
      <c r="A46" s="13">
        <v>914860800</v>
      </c>
      <c r="B46" t="s">
        <v>256</v>
      </c>
      <c r="C46" t="s">
        <v>257</v>
      </c>
      <c r="D46" t="s">
        <v>258</v>
      </c>
      <c r="E46" s="27">
        <v>13.943333333333333</v>
      </c>
      <c r="F46" s="27">
        <v>6.2822987793333338</v>
      </c>
      <c r="G46" s="27">
        <v>5.2433333333333332</v>
      </c>
      <c r="H46" s="27">
        <v>1.5946666666666667</v>
      </c>
      <c r="I46" s="27">
        <v>1.33</v>
      </c>
      <c r="J46" s="27">
        <v>4.8266666666666671</v>
      </c>
      <c r="K46" s="27">
        <v>4.5466666666666669</v>
      </c>
      <c r="L46" s="27">
        <v>1.8333333333333333</v>
      </c>
      <c r="M46" s="27">
        <v>5.2533333333333339</v>
      </c>
      <c r="N46" s="27">
        <v>5.0333333333333341</v>
      </c>
      <c r="O46" s="27">
        <v>0.77999999999999992</v>
      </c>
      <c r="P46" s="27">
        <v>2.0033333333333334</v>
      </c>
      <c r="Q46" s="27">
        <v>4.12</v>
      </c>
      <c r="R46" s="27">
        <v>4.5966666666666667</v>
      </c>
      <c r="S46" s="27">
        <v>5.7166666666666659</v>
      </c>
      <c r="T46" s="27">
        <v>4.37</v>
      </c>
      <c r="U46" s="27">
        <v>5.6766666666666667</v>
      </c>
      <c r="V46" s="27">
        <v>1.6933333333333334</v>
      </c>
      <c r="W46" s="27">
        <v>2.4966666666666666</v>
      </c>
      <c r="X46" s="27">
        <v>2.2166666666666668</v>
      </c>
      <c r="Y46" s="27">
        <v>21.37</v>
      </c>
      <c r="Z46" s="27">
        <v>8.06</v>
      </c>
      <c r="AA46" s="27">
        <v>3.9000000000000004</v>
      </c>
      <c r="AB46" s="27">
        <v>1.8233333333333333</v>
      </c>
      <c r="AC46" s="27">
        <v>4</v>
      </c>
      <c r="AD46" s="27">
        <v>2.9599999999999995</v>
      </c>
      <c r="AE46" s="29">
        <v>2924.9799999999996</v>
      </c>
      <c r="AF46" s="29">
        <v>767581.66666666663</v>
      </c>
      <c r="AG46" s="25">
        <v>6.7299333333333342</v>
      </c>
      <c r="AH46" s="29">
        <v>3730.1761392914559</v>
      </c>
      <c r="AI46" s="27" t="s">
        <v>810</v>
      </c>
      <c r="AJ46" s="27">
        <v>133.91240807279735</v>
      </c>
      <c r="AK46" s="27">
        <v>162.72519349512896</v>
      </c>
      <c r="AL46" s="27">
        <v>296.64</v>
      </c>
      <c r="AM46" s="27">
        <v>185.15639999999999</v>
      </c>
      <c r="AN46" s="27">
        <v>63.333333333333336</v>
      </c>
      <c r="AO46" s="30">
        <v>3.468833333333333</v>
      </c>
      <c r="AP46" s="27">
        <v>134.69666666666663</v>
      </c>
      <c r="AQ46" s="27">
        <v>162.26333333333332</v>
      </c>
      <c r="AR46" s="27">
        <v>136.03333333333333</v>
      </c>
      <c r="AS46" s="27">
        <v>11.263333333333334</v>
      </c>
      <c r="AT46" s="27">
        <v>375.63000000000005</v>
      </c>
      <c r="AU46" s="27">
        <v>6.64</v>
      </c>
      <c r="AV46" s="27">
        <v>13.213333333333333</v>
      </c>
      <c r="AW46" s="27">
        <v>5.39</v>
      </c>
      <c r="AX46" s="27">
        <v>39.78</v>
      </c>
      <c r="AY46" s="27">
        <v>69</v>
      </c>
      <c r="AZ46" s="27">
        <v>3.8566666666666669</v>
      </c>
      <c r="BA46" s="27">
        <v>1.47</v>
      </c>
      <c r="BB46" s="27">
        <v>16.7</v>
      </c>
      <c r="BC46" s="27">
        <v>30.493333333333336</v>
      </c>
      <c r="BD46" s="27">
        <v>30.213333333333328</v>
      </c>
      <c r="BE46" s="27">
        <v>25.686666666666667</v>
      </c>
      <c r="BF46" s="27">
        <v>95.666666666666671</v>
      </c>
      <c r="BG46" s="27">
        <v>19.638888888888889</v>
      </c>
      <c r="BH46" s="27">
        <v>15.066666666666668</v>
      </c>
      <c r="BI46" s="27">
        <v>24</v>
      </c>
      <c r="BJ46" s="27">
        <v>2.8966666666666669</v>
      </c>
      <c r="BK46" s="27">
        <v>104.27333333333333</v>
      </c>
      <c r="BL46" s="27">
        <v>10.53</v>
      </c>
      <c r="BM46" s="27">
        <v>10.330720390720391</v>
      </c>
    </row>
    <row r="47" spans="1:65" x14ac:dyDescent="0.35">
      <c r="A47" s="13">
        <v>1020100500</v>
      </c>
      <c r="B47" t="s">
        <v>263</v>
      </c>
      <c r="C47" t="s">
        <v>264</v>
      </c>
      <c r="D47" s="14" t="s">
        <v>265</v>
      </c>
      <c r="E47" s="27">
        <v>13.853333333333333</v>
      </c>
      <c r="F47" s="27">
        <v>6.114504504504505</v>
      </c>
      <c r="G47" s="27">
        <v>4.8033333333333337</v>
      </c>
      <c r="H47" s="27">
        <v>1.4133333333333333</v>
      </c>
      <c r="I47" s="27">
        <v>1.1666666666666667</v>
      </c>
      <c r="J47" s="27">
        <v>4.6766666666666667</v>
      </c>
      <c r="K47" s="27">
        <v>4.0200000000000005</v>
      </c>
      <c r="L47" s="27">
        <v>1.6633333333333333</v>
      </c>
      <c r="M47" s="27">
        <v>4.4300000000000006</v>
      </c>
      <c r="N47" s="27">
        <v>5.38</v>
      </c>
      <c r="O47" s="27">
        <v>0.73999999999999988</v>
      </c>
      <c r="P47" s="27">
        <v>1.9466666666666665</v>
      </c>
      <c r="Q47" s="27">
        <v>3.9633333333333334</v>
      </c>
      <c r="R47" s="27">
        <v>4.5166666666666666</v>
      </c>
      <c r="S47" s="27">
        <v>5.5666666666666664</v>
      </c>
      <c r="T47" s="27">
        <v>4.3500000000000005</v>
      </c>
      <c r="U47" s="27">
        <v>5.0333333333333323</v>
      </c>
      <c r="V47" s="27">
        <v>1.6933333333333334</v>
      </c>
      <c r="W47" s="27">
        <v>2.4899999999999998</v>
      </c>
      <c r="X47" s="27">
        <v>1.95</v>
      </c>
      <c r="Y47" s="27">
        <v>18.806666666666668</v>
      </c>
      <c r="Z47" s="27">
        <v>7.336666666666666</v>
      </c>
      <c r="AA47" s="27">
        <v>4.0200000000000005</v>
      </c>
      <c r="AB47" s="27">
        <v>1.9533333333333331</v>
      </c>
      <c r="AC47" s="27">
        <v>3.8433333333333337</v>
      </c>
      <c r="AD47" s="27">
        <v>2.7333333333333329</v>
      </c>
      <c r="AE47" s="29">
        <v>1501.8500000000001</v>
      </c>
      <c r="AF47" s="29">
        <v>394298</v>
      </c>
      <c r="AG47" s="25">
        <v>6.9283333333333319</v>
      </c>
      <c r="AH47" s="29">
        <v>1951.1529662089681</v>
      </c>
      <c r="AI47" s="27" t="s">
        <v>810</v>
      </c>
      <c r="AJ47" s="27">
        <v>99.612813277777775</v>
      </c>
      <c r="AK47" s="27">
        <v>114.91795726929173</v>
      </c>
      <c r="AL47" s="27">
        <v>214.53</v>
      </c>
      <c r="AM47" s="27">
        <v>195.25375</v>
      </c>
      <c r="AN47" s="27">
        <v>62.386666666666663</v>
      </c>
      <c r="AO47" s="30">
        <v>3.4448333333333334</v>
      </c>
      <c r="AP47" s="27">
        <v>143.30333333333337</v>
      </c>
      <c r="AQ47" s="27">
        <v>134.5</v>
      </c>
      <c r="AR47" s="27">
        <v>120.11</v>
      </c>
      <c r="AS47" s="27">
        <v>10.513333333333334</v>
      </c>
      <c r="AT47" s="27">
        <v>377.8633333333334</v>
      </c>
      <c r="AU47" s="27">
        <v>6.0233333333333334</v>
      </c>
      <c r="AV47" s="27">
        <v>12.290000000000001</v>
      </c>
      <c r="AW47" s="27">
        <v>5</v>
      </c>
      <c r="AX47" s="27">
        <v>23.166666666666668</v>
      </c>
      <c r="AY47" s="27">
        <v>52.166666666666664</v>
      </c>
      <c r="AZ47" s="27">
        <v>3.5866666666666664</v>
      </c>
      <c r="BA47" s="27">
        <v>1.28</v>
      </c>
      <c r="BB47" s="27">
        <v>15.833333333333334</v>
      </c>
      <c r="BC47" s="27">
        <v>36.669999999999995</v>
      </c>
      <c r="BD47" s="27">
        <v>27.11</v>
      </c>
      <c r="BE47" s="27">
        <v>30.66333333333333</v>
      </c>
      <c r="BF47" s="27">
        <v>69.666666666666671</v>
      </c>
      <c r="BG47" s="27">
        <v>14.215277777777779</v>
      </c>
      <c r="BH47" s="27">
        <v>12.4</v>
      </c>
      <c r="BI47" s="27">
        <v>19.443333333333332</v>
      </c>
      <c r="BJ47" s="27">
        <v>3.4533333333333331</v>
      </c>
      <c r="BK47" s="27">
        <v>85.023333333333326</v>
      </c>
      <c r="BL47" s="27">
        <v>11.433253656958248</v>
      </c>
      <c r="BM47" s="27">
        <v>14.63607321492924</v>
      </c>
    </row>
    <row r="48" spans="1:65" x14ac:dyDescent="0.35">
      <c r="A48" s="13">
        <v>1041540600</v>
      </c>
      <c r="B48" t="s">
        <v>263</v>
      </c>
      <c r="C48" t="s">
        <v>816</v>
      </c>
      <c r="D48" t="s">
        <v>817</v>
      </c>
      <c r="E48" s="27">
        <v>13.853963133640553</v>
      </c>
      <c r="F48" s="27">
        <v>5.4696814936847886</v>
      </c>
      <c r="G48" s="27">
        <v>5.1178311499272198</v>
      </c>
      <c r="H48" s="27">
        <v>1.3398444444444444</v>
      </c>
      <c r="I48" s="27">
        <v>1.2078816199376947</v>
      </c>
      <c r="J48" s="27">
        <v>4.6132544802867388</v>
      </c>
      <c r="K48" s="27">
        <v>4.0194105691056912</v>
      </c>
      <c r="L48" s="27">
        <v>1.6393040293040293</v>
      </c>
      <c r="M48" s="27">
        <v>4.5165783664459163</v>
      </c>
      <c r="N48" s="27">
        <v>5.3869690992767909</v>
      </c>
      <c r="O48" s="27">
        <v>0.68333333333333324</v>
      </c>
      <c r="P48" s="27">
        <v>1.9266666666666665</v>
      </c>
      <c r="Q48" s="27">
        <v>4.0920707070707065</v>
      </c>
      <c r="R48" s="27">
        <v>4.523274336283186</v>
      </c>
      <c r="S48" s="27">
        <v>5.6569984202211687</v>
      </c>
      <c r="T48" s="27">
        <v>4.2169133034379671</v>
      </c>
      <c r="U48" s="27">
        <v>5.2270288397048956</v>
      </c>
      <c r="V48" s="27">
        <v>1.6577131782945738</v>
      </c>
      <c r="W48" s="27">
        <v>2.4966666666666666</v>
      </c>
      <c r="X48" s="27">
        <v>1.9909420289855071</v>
      </c>
      <c r="Y48" s="27">
        <v>19.222080173347781</v>
      </c>
      <c r="Z48" s="27">
        <v>7.9527777777777784</v>
      </c>
      <c r="AA48" s="27">
        <v>3.9342986798679873</v>
      </c>
      <c r="AB48" s="27">
        <v>1.9696920289855073</v>
      </c>
      <c r="AC48" s="27">
        <v>3.9740968342644316</v>
      </c>
      <c r="AD48" s="27">
        <v>2.8367866666666668</v>
      </c>
      <c r="AE48" s="29">
        <v>1627.7766666666666</v>
      </c>
      <c r="AF48" s="29">
        <v>493226</v>
      </c>
      <c r="AG48" s="25">
        <v>6.6601111111111111</v>
      </c>
      <c r="AH48" s="29">
        <v>2380.7043831049905</v>
      </c>
      <c r="AI48" s="27" t="s">
        <v>810</v>
      </c>
      <c r="AJ48" s="27">
        <v>67.208174146978536</v>
      </c>
      <c r="AK48" s="27">
        <v>114.91795726929173</v>
      </c>
      <c r="AL48" s="27">
        <v>182.13</v>
      </c>
      <c r="AM48" s="27">
        <v>182.79390000000001</v>
      </c>
      <c r="AN48" s="27">
        <v>57.319999999999993</v>
      </c>
      <c r="AO48" s="30">
        <v>3.4009999999999998</v>
      </c>
      <c r="AP48" s="27">
        <v>144.11000000000001</v>
      </c>
      <c r="AQ48" s="27">
        <v>139.66333333333333</v>
      </c>
      <c r="AR48" s="27">
        <v>132.33333333333334</v>
      </c>
      <c r="AS48" s="27">
        <v>10.65085354025218</v>
      </c>
      <c r="AT48" s="27">
        <v>369.07</v>
      </c>
      <c r="AU48" s="27">
        <v>6.44</v>
      </c>
      <c r="AV48" s="27">
        <v>12.813333333333333</v>
      </c>
      <c r="AW48" s="27">
        <v>5.3</v>
      </c>
      <c r="AX48" s="27">
        <v>29.11</v>
      </c>
      <c r="AY48" s="27">
        <v>52.876666666666665</v>
      </c>
      <c r="AZ48" s="27">
        <v>3.763023255813954</v>
      </c>
      <c r="BA48" s="27">
        <v>1.1974074074074075</v>
      </c>
      <c r="BB48" s="27">
        <v>10.979999999999999</v>
      </c>
      <c r="BC48" s="27">
        <v>37.273333333333333</v>
      </c>
      <c r="BD48" s="27">
        <v>29.72</v>
      </c>
      <c r="BE48" s="27">
        <v>26.97666666666667</v>
      </c>
      <c r="BF48" s="27">
        <v>99</v>
      </c>
      <c r="BG48" s="27">
        <v>3.8888888888888888</v>
      </c>
      <c r="BH48" s="27">
        <v>13.933333333333332</v>
      </c>
      <c r="BI48" s="27">
        <v>23.276666666666667</v>
      </c>
      <c r="BJ48" s="27">
        <v>3.5166666666666671</v>
      </c>
      <c r="BK48" s="27">
        <v>79.5</v>
      </c>
      <c r="BL48" s="27">
        <v>10.530215408174138</v>
      </c>
      <c r="BM48" s="27">
        <v>12.428328532262393</v>
      </c>
    </row>
    <row r="49" spans="1:65" x14ac:dyDescent="0.35">
      <c r="A49" s="13">
        <v>1048864800</v>
      </c>
      <c r="B49" t="s">
        <v>263</v>
      </c>
      <c r="C49" t="s">
        <v>266</v>
      </c>
      <c r="D49" t="s">
        <v>267</v>
      </c>
      <c r="E49" s="27">
        <v>13.406385725132877</v>
      </c>
      <c r="F49" s="27">
        <v>5.7282149362477233</v>
      </c>
      <c r="G49" s="27">
        <v>5.2221807465618868</v>
      </c>
      <c r="H49" s="27">
        <v>1.5166216216216215</v>
      </c>
      <c r="I49" s="27">
        <v>1.3706349206349209</v>
      </c>
      <c r="J49" s="27">
        <v>4.8135765379113016</v>
      </c>
      <c r="K49" s="27">
        <v>4.4334193548387093</v>
      </c>
      <c r="L49" s="27">
        <v>1.8493727598566307</v>
      </c>
      <c r="M49" s="27">
        <v>5.0387743190661487</v>
      </c>
      <c r="N49" s="27">
        <v>5.4048155467720695</v>
      </c>
      <c r="O49" s="27">
        <v>0.72791666666666666</v>
      </c>
      <c r="P49" s="27">
        <v>1.9476422764227641</v>
      </c>
      <c r="Q49" s="27">
        <v>4.3490101522842641</v>
      </c>
      <c r="R49" s="27">
        <v>4.6168151447661474</v>
      </c>
      <c r="S49" s="27">
        <v>6.2057482441923284</v>
      </c>
      <c r="T49" s="27">
        <v>4.5927601809954748</v>
      </c>
      <c r="U49" s="27">
        <v>5.4698742138364791</v>
      </c>
      <c r="V49" s="27">
        <v>1.8641130604288498</v>
      </c>
      <c r="W49" s="27">
        <v>2.5166535947712423</v>
      </c>
      <c r="X49" s="27">
        <v>2.1799999999999997</v>
      </c>
      <c r="Y49" s="27">
        <v>20.178994469582705</v>
      </c>
      <c r="Z49" s="27">
        <v>7.9153968253968259</v>
      </c>
      <c r="AA49" s="27">
        <v>4.0846291331546025</v>
      </c>
      <c r="AB49" s="27">
        <v>2.0057062146892655</v>
      </c>
      <c r="AC49" s="27">
        <v>4.0914873140857395</v>
      </c>
      <c r="AD49" s="27">
        <v>2.7445762711864408</v>
      </c>
      <c r="AE49" s="29">
        <v>1897.97</v>
      </c>
      <c r="AF49" s="29">
        <v>446448.66666666669</v>
      </c>
      <c r="AG49" s="25">
        <v>6.849555555555555</v>
      </c>
      <c r="AH49" s="29">
        <v>2192.5050359965112</v>
      </c>
      <c r="AI49" s="27" t="s">
        <v>810</v>
      </c>
      <c r="AJ49" s="27">
        <v>57.387321198768539</v>
      </c>
      <c r="AK49" s="27">
        <v>116.33617422979979</v>
      </c>
      <c r="AL49" s="27">
        <v>173.73000000000002</v>
      </c>
      <c r="AM49" s="27">
        <v>182.79390000000001</v>
      </c>
      <c r="AN49" s="27">
        <v>74.86</v>
      </c>
      <c r="AO49" s="30">
        <v>3.4963000000000002</v>
      </c>
      <c r="AP49" s="27">
        <v>113.66666666666667</v>
      </c>
      <c r="AQ49" s="27">
        <v>149.52666666666667</v>
      </c>
      <c r="AR49" s="27">
        <v>132.28333333333333</v>
      </c>
      <c r="AS49" s="27">
        <v>10.943552511415525</v>
      </c>
      <c r="AT49" s="27">
        <v>438.67333333333335</v>
      </c>
      <c r="AU49" s="27">
        <v>6.2600000000000007</v>
      </c>
      <c r="AV49" s="27">
        <v>11.333333333333334</v>
      </c>
      <c r="AW49" s="27">
        <v>5.07</v>
      </c>
      <c r="AX49" s="27">
        <v>30.14</v>
      </c>
      <c r="AY49" s="27">
        <v>47.416666666666664</v>
      </c>
      <c r="AZ49" s="27">
        <v>3.614815983175605</v>
      </c>
      <c r="BA49" s="27">
        <v>1.4142925659472423</v>
      </c>
      <c r="BB49" s="27">
        <v>17.466666666666665</v>
      </c>
      <c r="BC49" s="27">
        <v>38.806666666666665</v>
      </c>
      <c r="BD49" s="27">
        <v>29.563333333333333</v>
      </c>
      <c r="BE49" s="27">
        <v>37.93333333333333</v>
      </c>
      <c r="BF49" s="27">
        <v>86.75</v>
      </c>
      <c r="BG49" s="27">
        <v>11.825000000000001</v>
      </c>
      <c r="BH49" s="27">
        <v>12.706666666666669</v>
      </c>
      <c r="BI49" s="27">
        <v>19.5</v>
      </c>
      <c r="BJ49" s="27">
        <v>4.3533333333333326</v>
      </c>
      <c r="BK49" s="27">
        <v>81</v>
      </c>
      <c r="BL49" s="27">
        <v>11.956728603603603</v>
      </c>
      <c r="BM49" s="27">
        <v>10.702636872703989</v>
      </c>
    </row>
    <row r="50" spans="1:65" x14ac:dyDescent="0.35">
      <c r="A50" s="13">
        <v>1147894750</v>
      </c>
      <c r="B50" t="s">
        <v>268</v>
      </c>
      <c r="C50" t="s">
        <v>269</v>
      </c>
      <c r="D50" t="s">
        <v>270</v>
      </c>
      <c r="E50" s="27">
        <v>13.413156630639904</v>
      </c>
      <c r="F50" s="27">
        <v>5.7170943396226415</v>
      </c>
      <c r="G50" s="27">
        <v>5.293460423311104</v>
      </c>
      <c r="H50" s="27">
        <v>1.3132794411177644</v>
      </c>
      <c r="I50" s="27">
        <v>1.4198253645303491</v>
      </c>
      <c r="J50" s="27">
        <v>4.8267085076708502</v>
      </c>
      <c r="K50" s="27">
        <v>3.9880815564389835</v>
      </c>
      <c r="L50" s="27">
        <v>1.8179231210556512</v>
      </c>
      <c r="M50" s="27">
        <v>4.5903124999999996</v>
      </c>
      <c r="N50" s="27">
        <v>5.1548092152627794</v>
      </c>
      <c r="O50" s="27">
        <v>0.81059310801855533</v>
      </c>
      <c r="P50" s="27">
        <v>1.8215688739871474</v>
      </c>
      <c r="Q50" s="27">
        <v>4.2714530719939701</v>
      </c>
      <c r="R50" s="27">
        <v>4.5647466433158206</v>
      </c>
      <c r="S50" s="27">
        <v>6.1188505008990495</v>
      </c>
      <c r="T50" s="27">
        <v>4.4585038814396611</v>
      </c>
      <c r="U50" s="27">
        <v>5.4212721394433503</v>
      </c>
      <c r="V50" s="27">
        <v>1.8447509412105418</v>
      </c>
      <c r="W50" s="27">
        <v>2.5482645403377107</v>
      </c>
      <c r="X50" s="27">
        <v>2.2047565543071159</v>
      </c>
      <c r="Y50" s="27">
        <v>20.796267029972753</v>
      </c>
      <c r="Z50" s="27">
        <v>7.8806607495069025</v>
      </c>
      <c r="AA50" s="27">
        <v>4.1739244880010054</v>
      </c>
      <c r="AB50" s="27">
        <v>1.9880011074197121</v>
      </c>
      <c r="AC50" s="27">
        <v>4.1437689320388351</v>
      </c>
      <c r="AD50" s="27">
        <v>2.8497594501718209</v>
      </c>
      <c r="AE50" s="29">
        <v>3359.3333333333335</v>
      </c>
      <c r="AF50" s="29">
        <v>1175977.3333333333</v>
      </c>
      <c r="AG50" s="25">
        <v>6.9683333333333328</v>
      </c>
      <c r="AH50" s="29">
        <v>5844.0778167446415</v>
      </c>
      <c r="AI50" s="27" t="s">
        <v>810</v>
      </c>
      <c r="AJ50" s="27">
        <v>117.45328219221703</v>
      </c>
      <c r="AK50" s="27">
        <v>110.24817787306995</v>
      </c>
      <c r="AL50" s="27">
        <v>227.7</v>
      </c>
      <c r="AM50" s="27">
        <v>190.71389999999997</v>
      </c>
      <c r="AN50" s="27">
        <v>75.266666666666666</v>
      </c>
      <c r="AO50" s="30">
        <v>3.3686425467499994</v>
      </c>
      <c r="AP50" s="27">
        <v>112.83333333333333</v>
      </c>
      <c r="AQ50" s="27">
        <v>156.21</v>
      </c>
      <c r="AR50" s="27">
        <v>135.09333333333333</v>
      </c>
      <c r="AS50" s="27">
        <v>12.281078454568972</v>
      </c>
      <c r="AT50" s="27">
        <v>426.27</v>
      </c>
      <c r="AU50" s="27">
        <v>7.2233333333333336</v>
      </c>
      <c r="AV50" s="27">
        <v>12.833333333333334</v>
      </c>
      <c r="AW50" s="27">
        <v>5.54</v>
      </c>
      <c r="AX50" s="27">
        <v>41.306666666666665</v>
      </c>
      <c r="AY50" s="27">
        <v>73.333333333333329</v>
      </c>
      <c r="AZ50" s="27">
        <v>3.7017077036152326</v>
      </c>
      <c r="BA50" s="27">
        <v>1.6312596899224807</v>
      </c>
      <c r="BB50" s="27">
        <v>15.42</v>
      </c>
      <c r="BC50" s="27">
        <v>40.093333333333334</v>
      </c>
      <c r="BD50" s="27">
        <v>30.28</v>
      </c>
      <c r="BE50" s="27">
        <v>35.47</v>
      </c>
      <c r="BF50" s="27">
        <v>68.053333333333342</v>
      </c>
      <c r="BG50" s="27">
        <v>9.6666666666666661</v>
      </c>
      <c r="BH50" s="27">
        <v>15.723333333333334</v>
      </c>
      <c r="BI50" s="27">
        <v>24.556666666666668</v>
      </c>
      <c r="BJ50" s="27">
        <v>4.0999999999999996</v>
      </c>
      <c r="BK50" s="27">
        <v>104.13666666666666</v>
      </c>
      <c r="BL50" s="27">
        <v>11.405654782257313</v>
      </c>
      <c r="BM50" s="27">
        <v>13.565603015075377</v>
      </c>
    </row>
    <row r="51" spans="1:65" x14ac:dyDescent="0.35">
      <c r="A51" s="13">
        <v>1215980190</v>
      </c>
      <c r="B51" t="s">
        <v>271</v>
      </c>
      <c r="C51" t="s">
        <v>272</v>
      </c>
      <c r="D51" t="s">
        <v>273</v>
      </c>
      <c r="E51" s="27">
        <v>13.93</v>
      </c>
      <c r="F51" s="27">
        <v>6.0630371770636415</v>
      </c>
      <c r="G51" s="27">
        <v>4.66</v>
      </c>
      <c r="H51" s="27">
        <v>1.3999999999999997</v>
      </c>
      <c r="I51" s="27">
        <v>1.2233333333333334</v>
      </c>
      <c r="J51" s="27">
        <v>4.57</v>
      </c>
      <c r="K51" s="27">
        <v>3.6266666666666665</v>
      </c>
      <c r="L51" s="27">
        <v>1.7466666666666668</v>
      </c>
      <c r="M51" s="27">
        <v>4.5233333333333334</v>
      </c>
      <c r="N51" s="27">
        <v>5.2366666666666672</v>
      </c>
      <c r="O51" s="27">
        <v>0.51782049169774091</v>
      </c>
      <c r="P51" s="27">
        <v>1.95</v>
      </c>
      <c r="Q51" s="27">
        <v>4.1333333333333329</v>
      </c>
      <c r="R51" s="27">
        <v>4.4899999999999993</v>
      </c>
      <c r="S51" s="27">
        <v>5.9933333333333323</v>
      </c>
      <c r="T51" s="27">
        <v>4.3033333333333337</v>
      </c>
      <c r="U51" s="27">
        <v>5.0233333333333334</v>
      </c>
      <c r="V51" s="27">
        <v>1.8866666666666667</v>
      </c>
      <c r="W51" s="27">
        <v>2.5166666666666671</v>
      </c>
      <c r="X51" s="27">
        <v>2.063333333333333</v>
      </c>
      <c r="Y51" s="27">
        <v>19.010000000000002</v>
      </c>
      <c r="Z51" s="27">
        <v>6.7399999999999993</v>
      </c>
      <c r="AA51" s="27">
        <v>4.04</v>
      </c>
      <c r="AB51" s="27">
        <v>2.0500000000000003</v>
      </c>
      <c r="AC51" s="27">
        <v>3.8800000000000003</v>
      </c>
      <c r="AD51" s="27">
        <v>2.7466666666666666</v>
      </c>
      <c r="AE51" s="29">
        <v>1989.51</v>
      </c>
      <c r="AF51" s="29">
        <v>507048</v>
      </c>
      <c r="AG51" s="25">
        <v>6.5638095238095238</v>
      </c>
      <c r="AH51" s="29">
        <v>2422.4625837495109</v>
      </c>
      <c r="AI51" s="27">
        <v>179.35718505795603</v>
      </c>
      <c r="AJ51" s="27" t="s">
        <v>810</v>
      </c>
      <c r="AK51" s="27" t="s">
        <v>810</v>
      </c>
      <c r="AL51" s="27">
        <v>179.35718505795603</v>
      </c>
      <c r="AM51" s="27">
        <v>194.07390000000001</v>
      </c>
      <c r="AN51" s="27">
        <v>74.916666666666671</v>
      </c>
      <c r="AO51" s="30">
        <v>3.4673333333333338</v>
      </c>
      <c r="AP51" s="27">
        <v>101.66666666666667</v>
      </c>
      <c r="AQ51" s="27">
        <v>153.94333333333336</v>
      </c>
      <c r="AR51" s="27">
        <v>122.08666666666666</v>
      </c>
      <c r="AS51" s="27">
        <v>10.589999999999998</v>
      </c>
      <c r="AT51" s="27">
        <v>535.04</v>
      </c>
      <c r="AU51" s="27">
        <v>4.9566666666666661</v>
      </c>
      <c r="AV51" s="27">
        <v>11.723333333333331</v>
      </c>
      <c r="AW51" s="27">
        <v>5.0599999999999996</v>
      </c>
      <c r="AX51" s="27">
        <v>28.2</v>
      </c>
      <c r="AY51" s="27">
        <v>54.053333333333335</v>
      </c>
      <c r="AZ51" s="27">
        <v>3.6333333333333333</v>
      </c>
      <c r="BA51" s="27">
        <v>1.4533333333333331</v>
      </c>
      <c r="BB51" s="27">
        <v>17.506666666666664</v>
      </c>
      <c r="BC51" s="27">
        <v>32.416666666666664</v>
      </c>
      <c r="BD51" s="27">
        <v>25</v>
      </c>
      <c r="BE51" s="27">
        <v>28.436666666666667</v>
      </c>
      <c r="BF51" s="27">
        <v>117.92333333333333</v>
      </c>
      <c r="BG51" s="27">
        <v>16.656666666666666</v>
      </c>
      <c r="BH51" s="27">
        <v>13.053333333333333</v>
      </c>
      <c r="BI51" s="27">
        <v>21.2</v>
      </c>
      <c r="BJ51" s="27">
        <v>3.93</v>
      </c>
      <c r="BK51" s="27">
        <v>70.376666666666679</v>
      </c>
      <c r="BL51" s="27">
        <v>11.056666666666667</v>
      </c>
      <c r="BM51" s="27">
        <v>10.96</v>
      </c>
    </row>
    <row r="52" spans="1:65" x14ac:dyDescent="0.35">
      <c r="A52" s="13">
        <v>1219660210</v>
      </c>
      <c r="B52" t="s">
        <v>271</v>
      </c>
      <c r="C52" t="s">
        <v>274</v>
      </c>
      <c r="D52" t="s">
        <v>275</v>
      </c>
      <c r="E52" s="27">
        <v>13.982499464406137</v>
      </c>
      <c r="F52" s="27">
        <v>7.0362856462966477</v>
      </c>
      <c r="G52" s="27">
        <v>4.6272402525953957</v>
      </c>
      <c r="H52" s="27">
        <v>1.4081011130187067</v>
      </c>
      <c r="I52" s="27">
        <v>1.2053399707169739</v>
      </c>
      <c r="J52" s="27">
        <v>4.5879543642044487</v>
      </c>
      <c r="K52" s="27">
        <v>3.7548943697586967</v>
      </c>
      <c r="L52" s="27">
        <v>1.7604090228021461</v>
      </c>
      <c r="M52" s="27">
        <v>4.6535033226990974</v>
      </c>
      <c r="N52" s="27">
        <v>5.076111101370766</v>
      </c>
      <c r="O52" s="27">
        <v>0.52640053107147755</v>
      </c>
      <c r="P52" s="27">
        <v>1.9561725449439862</v>
      </c>
      <c r="Q52" s="27">
        <v>4.1612458584881731</v>
      </c>
      <c r="R52" s="27">
        <v>4.4312327175349404</v>
      </c>
      <c r="S52" s="27">
        <v>5.6852963666877159</v>
      </c>
      <c r="T52" s="27">
        <v>4.3614770744962073</v>
      </c>
      <c r="U52" s="27">
        <v>5.0315061454078807</v>
      </c>
      <c r="V52" s="27">
        <v>1.8698628145731586</v>
      </c>
      <c r="W52" s="27">
        <v>2.4023989208762759</v>
      </c>
      <c r="X52" s="27">
        <v>1.9246009095852561</v>
      </c>
      <c r="Y52" s="27">
        <v>18.858679682567573</v>
      </c>
      <c r="Z52" s="27">
        <v>6.5690191734925065</v>
      </c>
      <c r="AA52" s="27">
        <v>3.984701435445094</v>
      </c>
      <c r="AB52" s="27">
        <v>2.0148248348584867</v>
      </c>
      <c r="AC52" s="27">
        <v>3.8254139721907694</v>
      </c>
      <c r="AD52" s="27">
        <v>2.7386346333205154</v>
      </c>
      <c r="AE52" s="29">
        <v>1812.0079950709169</v>
      </c>
      <c r="AF52" s="29">
        <v>446715.10796549096</v>
      </c>
      <c r="AG52" s="25">
        <v>6.241827622409958</v>
      </c>
      <c r="AH52" s="29">
        <v>2061.3691609726861</v>
      </c>
      <c r="AI52" s="27">
        <v>190.44822225612822</v>
      </c>
      <c r="AJ52" s="27" t="s">
        <v>810</v>
      </c>
      <c r="AK52" s="27" t="s">
        <v>810</v>
      </c>
      <c r="AL52" s="27">
        <v>190.44822225612822</v>
      </c>
      <c r="AM52" s="27">
        <v>194.79502735534402</v>
      </c>
      <c r="AN52" s="27">
        <v>61.64330148352883</v>
      </c>
      <c r="AO52" s="30">
        <v>3.5189019175922738</v>
      </c>
      <c r="AP52" s="27">
        <v>89.436123723029326</v>
      </c>
      <c r="AQ52" s="27">
        <v>88.166421106029432</v>
      </c>
      <c r="AR52" s="27">
        <v>132.24967126764909</v>
      </c>
      <c r="AS52" s="27">
        <v>10.630171677155989</v>
      </c>
      <c r="AT52" s="27">
        <v>500.02333133992511</v>
      </c>
      <c r="AU52" s="27">
        <v>4.9285151512050716</v>
      </c>
      <c r="AV52" s="27">
        <v>11.036663837611172</v>
      </c>
      <c r="AW52" s="27">
        <v>5.1082933287732359</v>
      </c>
      <c r="AX52" s="27">
        <v>16.219808686932918</v>
      </c>
      <c r="AY52" s="27">
        <v>44.446896062519876</v>
      </c>
      <c r="AZ52" s="27">
        <v>3.6831081013218365</v>
      </c>
      <c r="BA52" s="27">
        <v>1.4447278703262503</v>
      </c>
      <c r="BB52" s="27">
        <v>18.135828262219043</v>
      </c>
      <c r="BC52" s="27">
        <v>38.016909058983138</v>
      </c>
      <c r="BD52" s="27">
        <v>22.114296264316483</v>
      </c>
      <c r="BE52" s="27">
        <v>36.613476955110542</v>
      </c>
      <c r="BF52" s="27">
        <v>97.277691606430267</v>
      </c>
      <c r="BG52" s="27">
        <v>8.6590283298585682</v>
      </c>
      <c r="BH52" s="27">
        <v>10.846526560303337</v>
      </c>
      <c r="BI52" s="27">
        <v>15.240976789929606</v>
      </c>
      <c r="BJ52" s="27">
        <v>3.9237041175225991</v>
      </c>
      <c r="BK52" s="27">
        <v>61.782986615404354</v>
      </c>
      <c r="BL52" s="27">
        <v>10.697046507308499</v>
      </c>
      <c r="BM52" s="27">
        <v>11.624959649053942</v>
      </c>
    </row>
    <row r="53" spans="1:65" x14ac:dyDescent="0.35">
      <c r="A53" s="13">
        <v>1222744240</v>
      </c>
      <c r="B53" t="s">
        <v>271</v>
      </c>
      <c r="C53" t="s">
        <v>818</v>
      </c>
      <c r="D53" t="s">
        <v>276</v>
      </c>
      <c r="E53" s="27">
        <v>13.738263943440691</v>
      </c>
      <c r="F53" s="27">
        <v>5.7897377622377624</v>
      </c>
      <c r="G53" s="27">
        <v>5.338864942528736</v>
      </c>
      <c r="H53" s="27">
        <v>1.3966666666666665</v>
      </c>
      <c r="I53" s="27">
        <v>1.3909523809523809</v>
      </c>
      <c r="J53" s="27">
        <v>4.5796853932584272</v>
      </c>
      <c r="K53" s="27">
        <v>3.6677995110024448</v>
      </c>
      <c r="L53" s="27">
        <v>1.917211221122112</v>
      </c>
      <c r="M53" s="27">
        <v>4.7218169672678698</v>
      </c>
      <c r="N53" s="27">
        <v>5.2698327137546466</v>
      </c>
      <c r="O53" s="27">
        <v>0.53238845710997684</v>
      </c>
      <c r="P53" s="27">
        <v>1.9333671742808798</v>
      </c>
      <c r="Q53" s="27">
        <v>5.0271386430678469</v>
      </c>
      <c r="R53" s="27">
        <v>4.4897930049964314</v>
      </c>
      <c r="S53" s="27">
        <v>5.9143094841930122</v>
      </c>
      <c r="T53" s="27">
        <v>4.4526725403817915</v>
      </c>
      <c r="U53" s="27">
        <v>5.6568888888888891</v>
      </c>
      <c r="V53" s="27">
        <v>1.9630940170940168</v>
      </c>
      <c r="W53" s="27">
        <v>2.5101666666666667</v>
      </c>
      <c r="X53" s="27">
        <v>2.4859999999999998</v>
      </c>
      <c r="Y53" s="27">
        <v>19.850246659815003</v>
      </c>
      <c r="Z53" s="27">
        <v>6.7789821882951644</v>
      </c>
      <c r="AA53" s="27">
        <v>4.1232041969330107</v>
      </c>
      <c r="AB53" s="27">
        <v>2.1164285714285711</v>
      </c>
      <c r="AC53" s="27">
        <v>4.0264928909952609</v>
      </c>
      <c r="AD53" s="27">
        <v>2.7823962040332142</v>
      </c>
      <c r="AE53" s="29">
        <v>2609.2233333333334</v>
      </c>
      <c r="AF53" s="29">
        <v>741831.66666666663</v>
      </c>
      <c r="AG53" s="25">
        <v>6.3880555555555558</v>
      </c>
      <c r="AH53" s="29">
        <v>3476.1692641908303</v>
      </c>
      <c r="AI53" s="27">
        <v>200.94236914689967</v>
      </c>
      <c r="AJ53" s="27" t="s">
        <v>810</v>
      </c>
      <c r="AK53" s="27" t="s">
        <v>810</v>
      </c>
      <c r="AL53" s="27">
        <v>200.94236914689967</v>
      </c>
      <c r="AM53" s="27">
        <v>194.37390000000002</v>
      </c>
      <c r="AN53" s="27">
        <v>63.46</v>
      </c>
      <c r="AO53" s="30">
        <v>3.4309999999999996</v>
      </c>
      <c r="AP53" s="27">
        <v>113.16333333333334</v>
      </c>
      <c r="AQ53" s="27">
        <v>114.66666666666667</v>
      </c>
      <c r="AR53" s="27">
        <v>106.72333333333334</v>
      </c>
      <c r="AS53" s="27">
        <v>10.941979949874687</v>
      </c>
      <c r="AT53" s="27">
        <v>489.97666666666669</v>
      </c>
      <c r="AU53" s="27">
        <v>5.7700000000000005</v>
      </c>
      <c r="AV53" s="27">
        <v>14</v>
      </c>
      <c r="AW53" s="27">
        <v>4.9366666666666665</v>
      </c>
      <c r="AX53" s="27">
        <v>22.176666666666666</v>
      </c>
      <c r="AY53" s="27">
        <v>73.783333333333346</v>
      </c>
      <c r="AZ53" s="27">
        <v>3.4954074074074075</v>
      </c>
      <c r="BA53" s="27">
        <v>1.4853703703703705</v>
      </c>
      <c r="BB53" s="27">
        <v>17.906666666666666</v>
      </c>
      <c r="BC53" s="27">
        <v>29.896666666666665</v>
      </c>
      <c r="BD53" s="27">
        <v>27.919999999999998</v>
      </c>
      <c r="BE53" s="27">
        <v>29.463333333333335</v>
      </c>
      <c r="BF53" s="27">
        <v>83.2</v>
      </c>
      <c r="BG53" s="27">
        <v>14.39111111111111</v>
      </c>
      <c r="BH53" s="27">
        <v>13.423333333333334</v>
      </c>
      <c r="BI53" s="27">
        <v>23.133333333333336</v>
      </c>
      <c r="BJ53" s="27">
        <v>4.0733333333333333</v>
      </c>
      <c r="BK53" s="27">
        <v>63.120000000000005</v>
      </c>
      <c r="BL53" s="27">
        <v>11.234042553191488</v>
      </c>
      <c r="BM53" s="27">
        <v>11.253087478559179</v>
      </c>
    </row>
    <row r="54" spans="1:65" x14ac:dyDescent="0.35">
      <c r="A54" s="13">
        <v>1227260440</v>
      </c>
      <c r="B54" t="s">
        <v>271</v>
      </c>
      <c r="C54" t="s">
        <v>277</v>
      </c>
      <c r="D54" t="s">
        <v>278</v>
      </c>
      <c r="E54" s="27">
        <v>13.736666666666666</v>
      </c>
      <c r="F54" s="27">
        <v>5.3367384213959559</v>
      </c>
      <c r="G54" s="27">
        <v>4.66</v>
      </c>
      <c r="H54" s="27">
        <v>1.4733333333333334</v>
      </c>
      <c r="I54" s="27">
        <v>1.2566666666666666</v>
      </c>
      <c r="J54" s="27">
        <v>4.5666666666666664</v>
      </c>
      <c r="K54" s="27">
        <v>3.6733333333333333</v>
      </c>
      <c r="L54" s="27">
        <v>1.76</v>
      </c>
      <c r="M54" s="27">
        <v>4.5733333333333333</v>
      </c>
      <c r="N54" s="27">
        <v>5.4433333333333342</v>
      </c>
      <c r="O54" s="27">
        <v>0.4571641791044776</v>
      </c>
      <c r="P54" s="27">
        <v>1.9433333333333334</v>
      </c>
      <c r="Q54" s="27">
        <v>4.1766666666666667</v>
      </c>
      <c r="R54" s="27">
        <v>4.5066666666666668</v>
      </c>
      <c r="S54" s="27">
        <v>5.8166666666666673</v>
      </c>
      <c r="T54" s="27">
        <v>4.37</v>
      </c>
      <c r="U54" s="27">
        <v>5.0633333333333335</v>
      </c>
      <c r="V54" s="27">
        <v>1.9166666666666667</v>
      </c>
      <c r="W54" s="27">
        <v>2.5966666666666667</v>
      </c>
      <c r="X54" s="27">
        <v>1.9666666666666666</v>
      </c>
      <c r="Y54" s="27">
        <v>18.993333333333336</v>
      </c>
      <c r="Z54" s="27">
        <v>6.8866666666666667</v>
      </c>
      <c r="AA54" s="27">
        <v>4.1033333333333326</v>
      </c>
      <c r="AB54" s="27">
        <v>2.08</v>
      </c>
      <c r="AC54" s="27">
        <v>3.8833333333333333</v>
      </c>
      <c r="AD54" s="27">
        <v>2.73</v>
      </c>
      <c r="AE54" s="29">
        <v>1837.7933333333333</v>
      </c>
      <c r="AF54" s="29">
        <v>387713</v>
      </c>
      <c r="AG54" s="25">
        <v>6.3220833333333326</v>
      </c>
      <c r="AH54" s="29">
        <v>1803.7867585491595</v>
      </c>
      <c r="AI54" s="27">
        <v>193.67273511809313</v>
      </c>
      <c r="AJ54" s="27" t="s">
        <v>810</v>
      </c>
      <c r="AK54" s="27" t="s">
        <v>810</v>
      </c>
      <c r="AL54" s="27">
        <v>193.67273511809313</v>
      </c>
      <c r="AM54" s="27">
        <v>194.82390000000001</v>
      </c>
      <c r="AN54" s="27">
        <v>34.43333333333333</v>
      </c>
      <c r="AO54" s="30">
        <v>3.4447083333333333</v>
      </c>
      <c r="AP54" s="27">
        <v>86.600000000000009</v>
      </c>
      <c r="AQ54" s="27">
        <v>100.93333333333334</v>
      </c>
      <c r="AR54" s="27">
        <v>102.02666666666666</v>
      </c>
      <c r="AS54" s="27">
        <v>10.606666666666667</v>
      </c>
      <c r="AT54" s="27">
        <v>447.40666666666669</v>
      </c>
      <c r="AU54" s="27">
        <v>5.3900000000000006</v>
      </c>
      <c r="AV54" s="27">
        <v>10.393333333333333</v>
      </c>
      <c r="AW54" s="27">
        <v>5.05</v>
      </c>
      <c r="AX54" s="27">
        <v>20.91</v>
      </c>
      <c r="AY54" s="27">
        <v>70.333333333333329</v>
      </c>
      <c r="AZ54" s="27">
        <v>3.69</v>
      </c>
      <c r="BA54" s="27">
        <v>1.43</v>
      </c>
      <c r="BB54" s="27">
        <v>15.199999999999998</v>
      </c>
      <c r="BC54" s="27">
        <v>28.64</v>
      </c>
      <c r="BD54" s="27">
        <v>20.34</v>
      </c>
      <c r="BE54" s="27">
        <v>34.809999999999995</v>
      </c>
      <c r="BF54" s="27">
        <v>76.076666666666668</v>
      </c>
      <c r="BG54" s="27">
        <v>10.844861111111113</v>
      </c>
      <c r="BH54" s="27">
        <v>12.863333333333335</v>
      </c>
      <c r="BI54" s="27">
        <v>20.926666666666666</v>
      </c>
      <c r="BJ54" s="27">
        <v>2.7966666666666669</v>
      </c>
      <c r="BK54" s="27">
        <v>59.533333333333331</v>
      </c>
      <c r="BL54" s="27">
        <v>11.306666666666667</v>
      </c>
      <c r="BM54" s="27">
        <v>11.943333333333333</v>
      </c>
    </row>
    <row r="55" spans="1:65" x14ac:dyDescent="0.35">
      <c r="A55" s="13">
        <v>1233124500</v>
      </c>
      <c r="B55" t="s">
        <v>271</v>
      </c>
      <c r="C55" t="s">
        <v>279</v>
      </c>
      <c r="D55" t="s">
        <v>280</v>
      </c>
      <c r="E55" s="27">
        <v>13.813333333333333</v>
      </c>
      <c r="F55" s="27">
        <v>6.1067088607594942</v>
      </c>
      <c r="G55" s="27">
        <v>4.6633333333333331</v>
      </c>
      <c r="H55" s="27">
        <v>1.3966666666666665</v>
      </c>
      <c r="I55" s="27">
        <v>1.45</v>
      </c>
      <c r="J55" s="27">
        <v>4.6000000000000005</v>
      </c>
      <c r="K55" s="27">
        <v>3.8366666666666664</v>
      </c>
      <c r="L55" s="27">
        <v>2</v>
      </c>
      <c r="M55" s="27">
        <v>4.9933333333333332</v>
      </c>
      <c r="N55" s="27">
        <v>5.24</v>
      </c>
      <c r="O55" s="27">
        <v>0.53482626805525046</v>
      </c>
      <c r="P55" s="27">
        <v>1.95</v>
      </c>
      <c r="Q55" s="27">
        <v>4.6033333333333335</v>
      </c>
      <c r="R55" s="27">
        <v>4.7166666666666659</v>
      </c>
      <c r="S55" s="27">
        <v>6.04</v>
      </c>
      <c r="T55" s="27">
        <v>4.62</v>
      </c>
      <c r="U55" s="27">
        <v>5.0366666666666662</v>
      </c>
      <c r="V55" s="27">
        <v>2.02</v>
      </c>
      <c r="W55" s="27">
        <v>2.61</v>
      </c>
      <c r="X55" s="27">
        <v>2.1733333333333333</v>
      </c>
      <c r="Y55" s="27">
        <v>19.840000000000003</v>
      </c>
      <c r="Z55" s="27">
        <v>7.0666666666666673</v>
      </c>
      <c r="AA55" s="27">
        <v>4.1866666666666674</v>
      </c>
      <c r="AB55" s="27">
        <v>2.1566666666666667</v>
      </c>
      <c r="AC55" s="27">
        <v>4.21</v>
      </c>
      <c r="AD55" s="27">
        <v>2.9433333333333334</v>
      </c>
      <c r="AE55" s="29">
        <v>2953</v>
      </c>
      <c r="AF55" s="29">
        <v>653161</v>
      </c>
      <c r="AG55" s="25">
        <v>6.5382857142857134</v>
      </c>
      <c r="AH55" s="29">
        <v>3108.9967828844551</v>
      </c>
      <c r="AI55" s="27">
        <v>200.94236914689967</v>
      </c>
      <c r="AJ55" s="27" t="s">
        <v>810</v>
      </c>
      <c r="AK55" s="27" t="s">
        <v>810</v>
      </c>
      <c r="AL55" s="27">
        <v>200.94236914689967</v>
      </c>
      <c r="AM55" s="27">
        <v>194.37390000000002</v>
      </c>
      <c r="AN55" s="27">
        <v>64.093333333333334</v>
      </c>
      <c r="AO55" s="30">
        <v>3.4889999999999994</v>
      </c>
      <c r="AP55" s="27">
        <v>98.486666666666665</v>
      </c>
      <c r="AQ55" s="27">
        <v>127.08333333333333</v>
      </c>
      <c r="AR55" s="27">
        <v>107.83333333333333</v>
      </c>
      <c r="AS55" s="27">
        <v>11.096666666666666</v>
      </c>
      <c r="AT55" s="27">
        <v>490.34999999999997</v>
      </c>
      <c r="AU55" s="27">
        <v>5.5100000000000007</v>
      </c>
      <c r="AV55" s="27">
        <v>14.133333333333333</v>
      </c>
      <c r="AW55" s="27">
        <v>4.95</v>
      </c>
      <c r="AX55" s="27">
        <v>20.533333333333335</v>
      </c>
      <c r="AY55" s="27">
        <v>88.066666666666663</v>
      </c>
      <c r="AZ55" s="27">
        <v>3.51</v>
      </c>
      <c r="BA55" s="27">
        <v>1.5333333333333332</v>
      </c>
      <c r="BB55" s="27">
        <v>18.650000000000002</v>
      </c>
      <c r="BC55" s="27">
        <v>28.436666666666667</v>
      </c>
      <c r="BD55" s="27">
        <v>26.053333333333338</v>
      </c>
      <c r="BE55" s="27">
        <v>29.39</v>
      </c>
      <c r="BF55" s="27">
        <v>83.796666666666667</v>
      </c>
      <c r="BG55" s="27">
        <v>13.107500000000002</v>
      </c>
      <c r="BH55" s="27">
        <v>14.346666666666666</v>
      </c>
      <c r="BI55" s="27">
        <v>23.666666666666668</v>
      </c>
      <c r="BJ55" s="27">
        <v>4.1533333333333333</v>
      </c>
      <c r="BK55" s="27">
        <v>65.453333333333333</v>
      </c>
      <c r="BL55" s="27">
        <v>11.44</v>
      </c>
      <c r="BM55" s="27">
        <v>11.746666666666668</v>
      </c>
    </row>
    <row r="56" spans="1:65" x14ac:dyDescent="0.35">
      <c r="A56" s="13">
        <v>1236100580</v>
      </c>
      <c r="B56" t="s">
        <v>271</v>
      </c>
      <c r="C56" t="s">
        <v>283</v>
      </c>
      <c r="D56" t="s">
        <v>284</v>
      </c>
      <c r="E56" s="27">
        <v>13.685321978808078</v>
      </c>
      <c r="F56" s="27">
        <v>5.019614959544298</v>
      </c>
      <c r="G56" s="27">
        <v>4.631618438002195</v>
      </c>
      <c r="H56" s="27">
        <v>1.4785054777939084</v>
      </c>
      <c r="I56" s="27">
        <v>1.1477145970016622</v>
      </c>
      <c r="J56" s="27">
        <v>4.5396938931546549</v>
      </c>
      <c r="K56" s="27">
        <v>3.3015556904215928</v>
      </c>
      <c r="L56" s="27">
        <v>1.6557158221073707</v>
      </c>
      <c r="M56" s="27">
        <v>4.5470434112317539</v>
      </c>
      <c r="N56" s="27">
        <v>5.4739820998099544</v>
      </c>
      <c r="O56" s="27">
        <v>0.41543253869497293</v>
      </c>
      <c r="P56" s="27">
        <v>1.940943505341578</v>
      </c>
      <c r="Q56" s="27">
        <v>3.9034607160489387</v>
      </c>
      <c r="R56" s="27">
        <v>4.475392346015945</v>
      </c>
      <c r="S56" s="27">
        <v>5.8381496421886814</v>
      </c>
      <c r="T56" s="27">
        <v>4.2686493873192362</v>
      </c>
      <c r="U56" s="27">
        <v>5.0428415113310878</v>
      </c>
      <c r="V56" s="27">
        <v>1.7942497509071897</v>
      </c>
      <c r="W56" s="27">
        <v>2.7240942114480027</v>
      </c>
      <c r="X56" s="27">
        <v>1.9335404672893475</v>
      </c>
      <c r="Y56" s="27">
        <v>18.892808227746553</v>
      </c>
      <c r="Z56" s="27">
        <v>6.5432045839367525</v>
      </c>
      <c r="AA56" s="27">
        <v>3.9985885643025747</v>
      </c>
      <c r="AB56" s="27">
        <v>2.0016275000342438</v>
      </c>
      <c r="AC56" s="27">
        <v>3.8273502590350961</v>
      </c>
      <c r="AD56" s="27">
        <v>2.7002605111330324</v>
      </c>
      <c r="AE56" s="29">
        <v>1592.2043335381743</v>
      </c>
      <c r="AF56" s="29">
        <v>371381.69874363299</v>
      </c>
      <c r="AG56" s="25">
        <v>6.6082276635520651</v>
      </c>
      <c r="AH56" s="29">
        <v>1781.8426090258138</v>
      </c>
      <c r="AI56" s="27" t="s">
        <v>810</v>
      </c>
      <c r="AJ56" s="27">
        <v>115.61248830195366</v>
      </c>
      <c r="AK56" s="27">
        <v>33.430748929761414</v>
      </c>
      <c r="AL56" s="27">
        <v>149.04</v>
      </c>
      <c r="AM56" s="27">
        <v>193.01331262161193</v>
      </c>
      <c r="AN56" s="27">
        <v>63.287802451882179</v>
      </c>
      <c r="AO56" s="30">
        <v>3.5561262476977489</v>
      </c>
      <c r="AP56" s="27">
        <v>104.04231545065102</v>
      </c>
      <c r="AQ56" s="27">
        <v>122.84584924634935</v>
      </c>
      <c r="AR56" s="27">
        <v>112.75427127556411</v>
      </c>
      <c r="AS56" s="27">
        <v>10.345811139162842</v>
      </c>
      <c r="AT56" s="27">
        <v>447.94500224658304</v>
      </c>
      <c r="AU56" s="27">
        <v>4.5978968376711151</v>
      </c>
      <c r="AV56" s="27">
        <v>10.964475607298118</v>
      </c>
      <c r="AW56" s="27">
        <v>5.1732726384605261</v>
      </c>
      <c r="AX56" s="27">
        <v>26.279250326640312</v>
      </c>
      <c r="AY56" s="27">
        <v>41.565601390380635</v>
      </c>
      <c r="AZ56" s="27">
        <v>3.6657794117162132</v>
      </c>
      <c r="BA56" s="27">
        <v>1.3635482300757686</v>
      </c>
      <c r="BB56" s="27">
        <v>14.359542561188931</v>
      </c>
      <c r="BC56" s="27">
        <v>24.183798841116765</v>
      </c>
      <c r="BD56" s="27">
        <v>18.357579542577355</v>
      </c>
      <c r="BE56" s="27">
        <v>27.466949154432928</v>
      </c>
      <c r="BF56" s="27">
        <v>102.209249633749</v>
      </c>
      <c r="BG56" s="27">
        <v>8.3327194495025498</v>
      </c>
      <c r="BH56" s="27">
        <v>13.076550537084429</v>
      </c>
      <c r="BI56" s="27">
        <v>16.723532587055804</v>
      </c>
      <c r="BJ56" s="27">
        <v>2.9205813379526888</v>
      </c>
      <c r="BK56" s="27">
        <v>55.831975392909705</v>
      </c>
      <c r="BL56" s="27">
        <v>10.577464170988343</v>
      </c>
      <c r="BM56" s="27">
        <v>11.396673987165327</v>
      </c>
    </row>
    <row r="57" spans="1:65" x14ac:dyDescent="0.35">
      <c r="A57" s="13">
        <v>1236740600</v>
      </c>
      <c r="B57" t="s">
        <v>271</v>
      </c>
      <c r="C57" t="s">
        <v>285</v>
      </c>
      <c r="D57" t="s">
        <v>286</v>
      </c>
      <c r="E57" s="27">
        <v>13.753333333333336</v>
      </c>
      <c r="F57" s="27">
        <v>5.7598272884283235</v>
      </c>
      <c r="G57" s="27">
        <v>4.626666666666666</v>
      </c>
      <c r="H57" s="27">
        <v>1.42</v>
      </c>
      <c r="I57" s="27">
        <v>1.2433333333333334</v>
      </c>
      <c r="J57" s="27">
        <v>4.55</v>
      </c>
      <c r="K57" s="27">
        <v>3.5933333333333333</v>
      </c>
      <c r="L57" s="27">
        <v>1.74</v>
      </c>
      <c r="M57" s="27">
        <v>4.5099999999999989</v>
      </c>
      <c r="N57" s="27">
        <v>5.29</v>
      </c>
      <c r="O57" s="27">
        <v>0.49806074378109444</v>
      </c>
      <c r="P57" s="27">
        <v>1.95</v>
      </c>
      <c r="Q57" s="27">
        <v>4.0733333333333333</v>
      </c>
      <c r="R57" s="27">
        <v>4.47</v>
      </c>
      <c r="S57" s="27">
        <v>5.7966666666666669</v>
      </c>
      <c r="T57" s="27">
        <v>4.2866666666666662</v>
      </c>
      <c r="U57" s="27">
        <v>5.0333333333333332</v>
      </c>
      <c r="V57" s="27">
        <v>1.82</v>
      </c>
      <c r="W57" s="27">
        <v>2.48</v>
      </c>
      <c r="X57" s="27">
        <v>2.0066666666666664</v>
      </c>
      <c r="Y57" s="27">
        <v>19.2</v>
      </c>
      <c r="Z57" s="27">
        <v>6.626666666666666</v>
      </c>
      <c r="AA57" s="27">
        <v>3.9500000000000006</v>
      </c>
      <c r="AB57" s="27">
        <v>1.99</v>
      </c>
      <c r="AC57" s="27">
        <v>3.9133333333333336</v>
      </c>
      <c r="AD57" s="27">
        <v>2.7033333333333331</v>
      </c>
      <c r="AE57" s="29">
        <v>1932.6433333333334</v>
      </c>
      <c r="AF57" s="29">
        <v>479534.44333333336</v>
      </c>
      <c r="AG57" s="25">
        <v>6.6799166666666663</v>
      </c>
      <c r="AH57" s="29">
        <v>2315.7640742074177</v>
      </c>
      <c r="AI57" s="27">
        <v>162.32625812168786</v>
      </c>
      <c r="AJ57" s="27" t="s">
        <v>810</v>
      </c>
      <c r="AK57" s="27" t="s">
        <v>810</v>
      </c>
      <c r="AL57" s="27">
        <v>162.32625812168786</v>
      </c>
      <c r="AM57" s="27">
        <v>192.62015</v>
      </c>
      <c r="AN57" s="27">
        <v>54.31</v>
      </c>
      <c r="AO57" s="30">
        <v>3.3600833333333333</v>
      </c>
      <c r="AP57" s="27">
        <v>80.94</v>
      </c>
      <c r="AQ57" s="27">
        <v>125.35333333333334</v>
      </c>
      <c r="AR57" s="27">
        <v>103.14</v>
      </c>
      <c r="AS57" s="27">
        <v>10.543333333333331</v>
      </c>
      <c r="AT57" s="27">
        <v>490.05666666666667</v>
      </c>
      <c r="AU57" s="27">
        <v>5.3999999999999995</v>
      </c>
      <c r="AV57" s="27">
        <v>10.99</v>
      </c>
      <c r="AW57" s="27">
        <v>4.8966666666666665</v>
      </c>
      <c r="AX57" s="27">
        <v>22.556666666666668</v>
      </c>
      <c r="AY57" s="27">
        <v>62.276666666666664</v>
      </c>
      <c r="AZ57" s="27">
        <v>3.6466666666666669</v>
      </c>
      <c r="BA57" s="27">
        <v>1.4133333333333333</v>
      </c>
      <c r="BB57" s="27">
        <v>12.906666666666666</v>
      </c>
      <c r="BC57" s="27">
        <v>46.663333333333334</v>
      </c>
      <c r="BD57" s="27">
        <v>31.623333333333335</v>
      </c>
      <c r="BE57" s="27">
        <v>47.706666666666671</v>
      </c>
      <c r="BF57" s="27">
        <v>89.973333333333343</v>
      </c>
      <c r="BG57" s="27">
        <v>12.225555555555557</v>
      </c>
      <c r="BH57" s="27">
        <v>13.479999999999999</v>
      </c>
      <c r="BI57" s="27">
        <v>16.886666666666667</v>
      </c>
      <c r="BJ57" s="27">
        <v>3.2099999999999995</v>
      </c>
      <c r="BK57" s="27">
        <v>66.943333333333328</v>
      </c>
      <c r="BL57" s="27">
        <v>11</v>
      </c>
      <c r="BM57" s="27">
        <v>11.173333333333332</v>
      </c>
    </row>
    <row r="58" spans="1:65" x14ac:dyDescent="0.35">
      <c r="A58" s="13">
        <v>1235840760</v>
      </c>
      <c r="B58" t="s">
        <v>271</v>
      </c>
      <c r="C58" t="s">
        <v>281</v>
      </c>
      <c r="D58" t="s">
        <v>282</v>
      </c>
      <c r="E58" s="27">
        <v>13.716666666666667</v>
      </c>
      <c r="F58" s="27">
        <v>6.2566265865063455</v>
      </c>
      <c r="G58" s="27">
        <v>4.6399999999999997</v>
      </c>
      <c r="H58" s="27">
        <v>1.3999999999999997</v>
      </c>
      <c r="I58" s="27">
        <v>1.3266666666666669</v>
      </c>
      <c r="J58" s="27">
        <v>4.583333333333333</v>
      </c>
      <c r="K58" s="27">
        <v>3.7133333333333334</v>
      </c>
      <c r="L58" s="27">
        <v>1.8800000000000001</v>
      </c>
      <c r="M58" s="27">
        <v>4.8299999999999992</v>
      </c>
      <c r="N58" s="27">
        <v>5.2333333333333334</v>
      </c>
      <c r="O58" s="27">
        <v>0.47380649306022415</v>
      </c>
      <c r="P58" s="27">
        <v>1.9533333333333331</v>
      </c>
      <c r="Q58" s="27">
        <v>4.4233333333333329</v>
      </c>
      <c r="R58" s="27">
        <v>4.6133333333333342</v>
      </c>
      <c r="S58" s="27">
        <v>6.21</v>
      </c>
      <c r="T58" s="27">
        <v>4.543333333333333</v>
      </c>
      <c r="U58" s="27">
        <v>5.0166666666666666</v>
      </c>
      <c r="V58" s="27">
        <v>1.9633333333333332</v>
      </c>
      <c r="W58" s="27">
        <v>2.7033333333333331</v>
      </c>
      <c r="X58" s="27">
        <v>2.0466666666666669</v>
      </c>
      <c r="Y58" s="27">
        <v>19.243333333333336</v>
      </c>
      <c r="Z58" s="27">
        <v>6.8066666666666675</v>
      </c>
      <c r="AA58" s="27">
        <v>4.18</v>
      </c>
      <c r="AB58" s="27">
        <v>2.1333333333333333</v>
      </c>
      <c r="AC58" s="27">
        <v>3.9933333333333336</v>
      </c>
      <c r="AD58" s="27">
        <v>2.8000000000000003</v>
      </c>
      <c r="AE58" s="29">
        <v>2102.0433333333335</v>
      </c>
      <c r="AF58" s="29">
        <v>523216</v>
      </c>
      <c r="AG58" s="25">
        <v>6.432380952380953</v>
      </c>
      <c r="AH58" s="29">
        <v>2463.5266758919693</v>
      </c>
      <c r="AI58" s="27">
        <v>190.71009120681421</v>
      </c>
      <c r="AJ58" s="27" t="s">
        <v>810</v>
      </c>
      <c r="AK58" s="27" t="s">
        <v>810</v>
      </c>
      <c r="AL58" s="27">
        <v>190.71009120681421</v>
      </c>
      <c r="AM58" s="27">
        <v>194.6739</v>
      </c>
      <c r="AN58" s="27">
        <v>57.066666666666663</v>
      </c>
      <c r="AO58" s="30">
        <v>3.3864999999999998</v>
      </c>
      <c r="AP58" s="27">
        <v>118.44333333333333</v>
      </c>
      <c r="AQ58" s="27">
        <v>137</v>
      </c>
      <c r="AR58" s="27">
        <v>125.36</v>
      </c>
      <c r="AS58" s="27">
        <v>10.886666666666665</v>
      </c>
      <c r="AT58" s="27">
        <v>446.8633333333334</v>
      </c>
      <c r="AU58" s="27">
        <v>4.8266666666666671</v>
      </c>
      <c r="AV58" s="27">
        <v>13.13</v>
      </c>
      <c r="AW58" s="27">
        <v>4.873333333333334</v>
      </c>
      <c r="AX58" s="27">
        <v>26.533333333333331</v>
      </c>
      <c r="AY58" s="27">
        <v>55.133333333333333</v>
      </c>
      <c r="AZ58" s="27">
        <v>3.8433333333333333</v>
      </c>
      <c r="BA58" s="27">
        <v>1.4833333333333334</v>
      </c>
      <c r="BB58" s="27">
        <v>14.236666666666666</v>
      </c>
      <c r="BC58" s="27">
        <v>35.223333333333336</v>
      </c>
      <c r="BD58" s="27">
        <v>26.11</v>
      </c>
      <c r="BE58" s="27">
        <v>34.53</v>
      </c>
      <c r="BF58" s="27">
        <v>93.79</v>
      </c>
      <c r="BG58" s="27">
        <v>10.410000000000002</v>
      </c>
      <c r="BH58" s="27">
        <v>13.536666666666667</v>
      </c>
      <c r="BI58" s="27">
        <v>19.866666666666671</v>
      </c>
      <c r="BJ58" s="27">
        <v>3.7166666666666668</v>
      </c>
      <c r="BK58" s="27">
        <v>62.293333333333329</v>
      </c>
      <c r="BL58" s="27">
        <v>11.066666666666668</v>
      </c>
      <c r="BM58" s="27">
        <v>11.11</v>
      </c>
    </row>
    <row r="59" spans="1:65" x14ac:dyDescent="0.35">
      <c r="A59" s="13">
        <v>1245220800</v>
      </c>
      <c r="B59" t="s">
        <v>271</v>
      </c>
      <c r="C59" t="s">
        <v>289</v>
      </c>
      <c r="D59" t="s">
        <v>290</v>
      </c>
      <c r="E59" s="27">
        <v>13.746666666666664</v>
      </c>
      <c r="F59" s="27">
        <v>5.8522552664188341</v>
      </c>
      <c r="G59" s="27">
        <v>4.6366666666666667</v>
      </c>
      <c r="H59" s="27">
        <v>1.4466666666666665</v>
      </c>
      <c r="I59" s="27">
        <v>1.1666666666666667</v>
      </c>
      <c r="J59" s="27">
        <v>4.5233333333333334</v>
      </c>
      <c r="K59" s="27">
        <v>3.4866666666666668</v>
      </c>
      <c r="L59" s="27">
        <v>1.6433333333333333</v>
      </c>
      <c r="M59" s="27">
        <v>4.4333333333333336</v>
      </c>
      <c r="N59" s="27">
        <v>5.376666666666666</v>
      </c>
      <c r="O59" s="27">
        <v>0.48835849999999997</v>
      </c>
      <c r="P59" s="27">
        <v>1.9433333333333334</v>
      </c>
      <c r="Q59" s="27">
        <v>3.8966666666666665</v>
      </c>
      <c r="R59" s="27">
        <v>4.4266666666666667</v>
      </c>
      <c r="S59" s="27">
        <v>5.71</v>
      </c>
      <c r="T59" s="27">
        <v>4.2166666666666668</v>
      </c>
      <c r="U59" s="27">
        <v>5.1066666666666665</v>
      </c>
      <c r="V59" s="27">
        <v>1.7233333333333334</v>
      </c>
      <c r="W59" s="27">
        <v>2.4133333333333336</v>
      </c>
      <c r="X59" s="27">
        <v>1.96</v>
      </c>
      <c r="Y59" s="27">
        <v>18.97</v>
      </c>
      <c r="Z59" s="27">
        <v>6.6433333333333335</v>
      </c>
      <c r="AA59" s="27">
        <v>3.7100000000000004</v>
      </c>
      <c r="AB59" s="27">
        <v>1.8866666666666667</v>
      </c>
      <c r="AC59" s="27">
        <v>3.83</v>
      </c>
      <c r="AD59" s="27">
        <v>2.6566666666666667</v>
      </c>
      <c r="AE59" s="29">
        <v>1384.2333333333336</v>
      </c>
      <c r="AF59" s="29">
        <v>424452</v>
      </c>
      <c r="AG59" s="25">
        <v>6.4761309523809523</v>
      </c>
      <c r="AH59" s="29">
        <v>2007.0369252600276</v>
      </c>
      <c r="AI59" s="27">
        <v>144.67387893372151</v>
      </c>
      <c r="AJ59" s="27" t="s">
        <v>810</v>
      </c>
      <c r="AK59" s="27" t="s">
        <v>810</v>
      </c>
      <c r="AL59" s="27">
        <v>144.67387893372151</v>
      </c>
      <c r="AM59" s="27">
        <v>196.1439</v>
      </c>
      <c r="AN59" s="27">
        <v>54.846666666666671</v>
      </c>
      <c r="AO59" s="30">
        <v>3.4452083333333334</v>
      </c>
      <c r="AP59" s="27">
        <v>78.2</v>
      </c>
      <c r="AQ59" s="27">
        <v>139.79999999999998</v>
      </c>
      <c r="AR59" s="27">
        <v>132.83333333333334</v>
      </c>
      <c r="AS59" s="27">
        <v>10.32</v>
      </c>
      <c r="AT59" s="27">
        <v>526.92333333333329</v>
      </c>
      <c r="AU59" s="27">
        <v>4.8899999999999997</v>
      </c>
      <c r="AV59" s="27">
        <v>12.62</v>
      </c>
      <c r="AW59" s="27">
        <v>4.8099999999999996</v>
      </c>
      <c r="AX59" s="27">
        <v>21</v>
      </c>
      <c r="AY59" s="27">
        <v>56.833333333333336</v>
      </c>
      <c r="AZ59" s="27">
        <v>3.6799999999999997</v>
      </c>
      <c r="BA59" s="27">
        <v>1.32</v>
      </c>
      <c r="BB59" s="27">
        <v>15.096666666666666</v>
      </c>
      <c r="BC59" s="27">
        <v>34.496666666666663</v>
      </c>
      <c r="BD59" s="27">
        <v>25.546666666666667</v>
      </c>
      <c r="BE59" s="27">
        <v>27.549999999999997</v>
      </c>
      <c r="BF59" s="27">
        <v>96.660000000000011</v>
      </c>
      <c r="BG59" s="27">
        <v>14.656666666666666</v>
      </c>
      <c r="BH59" s="27">
        <v>13.096666666666666</v>
      </c>
      <c r="BI59" s="27">
        <v>14.75</v>
      </c>
      <c r="BJ59" s="27">
        <v>3.5033333333333334</v>
      </c>
      <c r="BK59" s="27">
        <v>60.033333333333331</v>
      </c>
      <c r="BL59" s="27">
        <v>10.686666666666667</v>
      </c>
      <c r="BM59" s="27">
        <v>11.483333333333334</v>
      </c>
    </row>
    <row r="60" spans="1:65" x14ac:dyDescent="0.35">
      <c r="A60" s="13">
        <v>1245300840</v>
      </c>
      <c r="B60" t="s">
        <v>271</v>
      </c>
      <c r="C60" t="s">
        <v>291</v>
      </c>
      <c r="D60" t="s">
        <v>292</v>
      </c>
      <c r="E60" s="27">
        <v>13.65</v>
      </c>
      <c r="F60" s="27">
        <v>5.8730666666666664</v>
      </c>
      <c r="G60" s="27">
        <v>4.6166666666666671</v>
      </c>
      <c r="H60" s="27">
        <v>1.3999999999999997</v>
      </c>
      <c r="I60" s="27">
        <v>1.3066666666666666</v>
      </c>
      <c r="J60" s="27">
        <v>4.5566666666666658</v>
      </c>
      <c r="K60" s="27">
        <v>3.69</v>
      </c>
      <c r="L60" s="27">
        <v>1.8233333333333333</v>
      </c>
      <c r="M60" s="27">
        <v>4.6400000000000006</v>
      </c>
      <c r="N60" s="27">
        <v>5.2700000000000005</v>
      </c>
      <c r="O60" s="27">
        <v>0.5029118656716417</v>
      </c>
      <c r="P60" s="27">
        <v>1.9433333333333334</v>
      </c>
      <c r="Q60" s="27">
        <v>4.3066666666666666</v>
      </c>
      <c r="R60" s="27">
        <v>4.5599999999999996</v>
      </c>
      <c r="S60" s="27">
        <v>5.94</v>
      </c>
      <c r="T60" s="27">
        <v>4.41</v>
      </c>
      <c r="U60" s="27">
        <v>4.996666666666667</v>
      </c>
      <c r="V60" s="27">
        <v>1.9166666666666667</v>
      </c>
      <c r="W60" s="27">
        <v>2.5233333333333334</v>
      </c>
      <c r="X60" s="27">
        <v>2.0166666666666666</v>
      </c>
      <c r="Y60" s="27">
        <v>19.313333333333333</v>
      </c>
      <c r="Z60" s="27">
        <v>6.706666666666667</v>
      </c>
      <c r="AA60" s="27">
        <v>4.0166666666666666</v>
      </c>
      <c r="AB60" s="27">
        <v>2.0666666666666664</v>
      </c>
      <c r="AC60" s="27">
        <v>3.9333333333333336</v>
      </c>
      <c r="AD60" s="27">
        <v>2.76</v>
      </c>
      <c r="AE60" s="29">
        <v>1660.8566666666666</v>
      </c>
      <c r="AF60" s="29">
        <v>449469.33333333331</v>
      </c>
      <c r="AG60" s="25">
        <v>6.5873214285714283</v>
      </c>
      <c r="AH60" s="29">
        <v>2152.4489963475785</v>
      </c>
      <c r="AI60" s="27">
        <v>189.13566146142134</v>
      </c>
      <c r="AJ60" s="27" t="s">
        <v>810</v>
      </c>
      <c r="AK60" s="27" t="s">
        <v>810</v>
      </c>
      <c r="AL60" s="27">
        <v>189.13566146142134</v>
      </c>
      <c r="AM60" s="27">
        <v>193.94389999999999</v>
      </c>
      <c r="AN60" s="27">
        <v>64.5</v>
      </c>
      <c r="AO60" s="30">
        <v>3.3710416666666667</v>
      </c>
      <c r="AP60" s="27">
        <v>116.93333333333332</v>
      </c>
      <c r="AQ60" s="27">
        <v>122.60000000000001</v>
      </c>
      <c r="AR60" s="27">
        <v>111.7</v>
      </c>
      <c r="AS60" s="27">
        <v>10.733333333333334</v>
      </c>
      <c r="AT60" s="27">
        <v>367.5</v>
      </c>
      <c r="AU60" s="27">
        <v>4.4333333333333336</v>
      </c>
      <c r="AV60" s="27">
        <v>12.966666666666667</v>
      </c>
      <c r="AW60" s="27">
        <v>4.84</v>
      </c>
      <c r="AX60" s="27">
        <v>23.643333333333334</v>
      </c>
      <c r="AY60" s="27">
        <v>35.6</v>
      </c>
      <c r="AZ60" s="27">
        <v>3.7433333333333336</v>
      </c>
      <c r="BA60" s="27">
        <v>1.4233333333333331</v>
      </c>
      <c r="BB60" s="27">
        <v>15.676666666666668</v>
      </c>
      <c r="BC60" s="27">
        <v>29.299999999999997</v>
      </c>
      <c r="BD60" s="27">
        <v>24.05</v>
      </c>
      <c r="BE60" s="27">
        <v>28.826666666666668</v>
      </c>
      <c r="BF60" s="27">
        <v>82</v>
      </c>
      <c r="BG60" s="27">
        <v>30.334444444444443</v>
      </c>
      <c r="BH60" s="27">
        <v>12.016666666666666</v>
      </c>
      <c r="BI60" s="27">
        <v>16.5</v>
      </c>
      <c r="BJ60" s="27">
        <v>3.16</v>
      </c>
      <c r="BK60" s="27">
        <v>58.70000000000001</v>
      </c>
      <c r="BL60" s="27">
        <v>11.26</v>
      </c>
      <c r="BM60" s="27">
        <v>11.293333333333331</v>
      </c>
    </row>
    <row r="61" spans="1:65" x14ac:dyDescent="0.35">
      <c r="A61" s="13">
        <v>1242680850</v>
      </c>
      <c r="B61" t="s">
        <v>271</v>
      </c>
      <c r="C61" t="s">
        <v>287</v>
      </c>
      <c r="D61" t="s">
        <v>288</v>
      </c>
      <c r="E61" s="27">
        <v>13.656666666666666</v>
      </c>
      <c r="F61" s="27">
        <v>6.0636792970895108</v>
      </c>
      <c r="G61" s="27">
        <v>4.5500000000000007</v>
      </c>
      <c r="H61" s="27">
        <v>1.4833333333333334</v>
      </c>
      <c r="I61" s="27">
        <v>1.2766666666666666</v>
      </c>
      <c r="J61" s="27">
        <v>4.5633333333333335</v>
      </c>
      <c r="K61" s="27">
        <v>3.49</v>
      </c>
      <c r="L61" s="27">
        <v>1.83</v>
      </c>
      <c r="M61" s="27">
        <v>4.7700000000000005</v>
      </c>
      <c r="N61" s="27">
        <v>5.3366666666666669</v>
      </c>
      <c r="O61" s="27">
        <v>0.50776298756218907</v>
      </c>
      <c r="P61" s="27">
        <v>1.9366666666666665</v>
      </c>
      <c r="Q61" s="27">
        <v>4.206666666666667</v>
      </c>
      <c r="R61" s="27">
        <v>4.4933333333333332</v>
      </c>
      <c r="S61" s="27">
        <v>5.6733333333333329</v>
      </c>
      <c r="T61" s="27">
        <v>4.419999999999999</v>
      </c>
      <c r="U61" s="27">
        <v>5.046666666666666</v>
      </c>
      <c r="V61" s="27">
        <v>1.8766666666666667</v>
      </c>
      <c r="W61" s="27">
        <v>2.3699999999999997</v>
      </c>
      <c r="X61" s="27">
        <v>1.99</v>
      </c>
      <c r="Y61" s="27">
        <v>18.993333333333329</v>
      </c>
      <c r="Z61" s="27">
        <v>6.496666666666667</v>
      </c>
      <c r="AA61" s="27">
        <v>3.9833333333333329</v>
      </c>
      <c r="AB61" s="27">
        <v>2.0666666666666664</v>
      </c>
      <c r="AC61" s="27">
        <v>4.0633333333333335</v>
      </c>
      <c r="AD61" s="27">
        <v>2.8800000000000003</v>
      </c>
      <c r="AE61" s="29">
        <v>1460.3999999999999</v>
      </c>
      <c r="AF61" s="29">
        <v>380774.33333333331</v>
      </c>
      <c r="AG61" s="25">
        <v>6.7160833333333327</v>
      </c>
      <c r="AH61" s="29">
        <v>1846.4982128729309</v>
      </c>
      <c r="AI61" s="27">
        <v>219.6599775613887</v>
      </c>
      <c r="AJ61" s="27" t="s">
        <v>810</v>
      </c>
      <c r="AK61" s="27" t="s">
        <v>810</v>
      </c>
      <c r="AL61" s="27">
        <v>219.6599775613887</v>
      </c>
      <c r="AM61" s="27">
        <v>194.37390000000002</v>
      </c>
      <c r="AN61" s="27">
        <v>57.283333333333331</v>
      </c>
      <c r="AO61" s="30">
        <v>3.424666666666667</v>
      </c>
      <c r="AP61" s="27">
        <v>146.66666666666666</v>
      </c>
      <c r="AQ61" s="27">
        <v>122.32000000000001</v>
      </c>
      <c r="AR61" s="27">
        <v>103.33333333333333</v>
      </c>
      <c r="AS61" s="27">
        <v>10.743333333333334</v>
      </c>
      <c r="AT61" s="27">
        <v>523.90333333333331</v>
      </c>
      <c r="AU61" s="27">
        <v>4.666666666666667</v>
      </c>
      <c r="AV61" s="27">
        <v>8.3833333333333329</v>
      </c>
      <c r="AW61" s="27">
        <v>4.99</v>
      </c>
      <c r="AX61" s="27">
        <v>15.666666666666666</v>
      </c>
      <c r="AY61" s="27">
        <v>54.723333333333336</v>
      </c>
      <c r="AZ61" s="27">
        <v>3.6733333333333333</v>
      </c>
      <c r="BA61" s="27">
        <v>1.4766666666666666</v>
      </c>
      <c r="BB61" s="27">
        <v>16.290000000000003</v>
      </c>
      <c r="BC61" s="27">
        <v>38.880000000000003</v>
      </c>
      <c r="BD61" s="27">
        <v>30.996666666666666</v>
      </c>
      <c r="BE61" s="27">
        <v>42.550000000000004</v>
      </c>
      <c r="BF61" s="27">
        <v>110.44333333333333</v>
      </c>
      <c r="BG61" s="27">
        <v>4.0850694444444438</v>
      </c>
      <c r="BH61" s="27">
        <v>8.6066666666666674</v>
      </c>
      <c r="BI61" s="27">
        <v>19.666666666666668</v>
      </c>
      <c r="BJ61" s="27">
        <v>2.81</v>
      </c>
      <c r="BK61" s="27">
        <v>60.586666666666666</v>
      </c>
      <c r="BL61" s="27">
        <v>10.686666666666667</v>
      </c>
      <c r="BM61" s="27">
        <v>10.873333333333335</v>
      </c>
    </row>
    <row r="62" spans="1:65" x14ac:dyDescent="0.35">
      <c r="A62" s="13">
        <v>1312020080</v>
      </c>
      <c r="B62" t="s">
        <v>293</v>
      </c>
      <c r="C62" t="s">
        <v>867</v>
      </c>
      <c r="D62" t="s">
        <v>868</v>
      </c>
      <c r="E62" s="27">
        <v>13.836666666666666</v>
      </c>
      <c r="F62" s="27">
        <v>5.7721333333333336</v>
      </c>
      <c r="G62" s="27">
        <v>5.0133333333333336</v>
      </c>
      <c r="H62" s="27">
        <v>1.4299999999999997</v>
      </c>
      <c r="I62" s="27">
        <v>1.1833333333333333</v>
      </c>
      <c r="J62" s="27">
        <v>4.623333333333334</v>
      </c>
      <c r="K62" s="27">
        <v>4.416666666666667</v>
      </c>
      <c r="L62" s="27">
        <v>1.6033333333333335</v>
      </c>
      <c r="M62" s="27">
        <v>4.6933333333333342</v>
      </c>
      <c r="N62" s="27">
        <v>5.1733333333333338</v>
      </c>
      <c r="O62" s="27">
        <v>0.69</v>
      </c>
      <c r="P62" s="27">
        <v>2.0266666666666668</v>
      </c>
      <c r="Q62" s="27">
        <v>3.8933333333333331</v>
      </c>
      <c r="R62" s="27">
        <v>4.5766666666666671</v>
      </c>
      <c r="S62" s="27">
        <v>5.9733333333333327</v>
      </c>
      <c r="T62" s="27">
        <v>4.3099999999999996</v>
      </c>
      <c r="U62" s="27">
        <v>5.203333333333334</v>
      </c>
      <c r="V62" s="27">
        <v>1.6366666666666667</v>
      </c>
      <c r="W62" s="27">
        <v>2.5</v>
      </c>
      <c r="X62" s="27">
        <v>1.9933333333333334</v>
      </c>
      <c r="Y62" s="27">
        <v>18.946666666666665</v>
      </c>
      <c r="Z62" s="27">
        <v>7.6533333333333333</v>
      </c>
      <c r="AA62" s="27">
        <v>3.8699999999999997</v>
      </c>
      <c r="AB62" s="27">
        <v>1.9233333333333336</v>
      </c>
      <c r="AC62" s="27">
        <v>3.9233333333333333</v>
      </c>
      <c r="AD62" s="27">
        <v>2.7900000000000005</v>
      </c>
      <c r="AE62" s="29">
        <v>1501.2666666666667</v>
      </c>
      <c r="AF62" s="29">
        <v>409598</v>
      </c>
      <c r="AG62" s="25">
        <v>6.7953333333333346</v>
      </c>
      <c r="AH62" s="29">
        <v>2004.1825398001138</v>
      </c>
      <c r="AI62" s="27" t="s">
        <v>810</v>
      </c>
      <c r="AJ62" s="27">
        <v>93.071115314539568</v>
      </c>
      <c r="AK62" s="27">
        <v>42.860133701867987</v>
      </c>
      <c r="AL62" s="27">
        <v>135.93</v>
      </c>
      <c r="AM62" s="27">
        <v>189.93389999999999</v>
      </c>
      <c r="AN62" s="27">
        <v>57.120000000000005</v>
      </c>
      <c r="AO62" s="30">
        <v>3.3420000000000001</v>
      </c>
      <c r="AP62" s="27">
        <v>82.733333333333334</v>
      </c>
      <c r="AQ62" s="27">
        <v>125</v>
      </c>
      <c r="AR62" s="27">
        <v>119.40000000000002</v>
      </c>
      <c r="AS62" s="27">
        <v>10.383333333333333</v>
      </c>
      <c r="AT62" s="27">
        <v>481.75333333333333</v>
      </c>
      <c r="AU62" s="27">
        <v>4.623333333333334</v>
      </c>
      <c r="AV62" s="27">
        <v>13.206666666666665</v>
      </c>
      <c r="AW62" s="27">
        <v>5.0766666666666671</v>
      </c>
      <c r="AX62" s="27">
        <v>17.243333333333332</v>
      </c>
      <c r="AY62" s="27">
        <v>50.466666666666669</v>
      </c>
      <c r="AZ62" s="27">
        <v>3.7833333333333332</v>
      </c>
      <c r="BA62" s="27">
        <v>1.3533333333333335</v>
      </c>
      <c r="BB62" s="27">
        <v>12.39</v>
      </c>
      <c r="BC62" s="27">
        <v>29.496666666666666</v>
      </c>
      <c r="BD62" s="27">
        <v>26.303333333333331</v>
      </c>
      <c r="BE62" s="27">
        <v>45.773333333333333</v>
      </c>
      <c r="BF62" s="27">
        <v>84.893333333333331</v>
      </c>
      <c r="BG62" s="27">
        <v>10.656666666666666</v>
      </c>
      <c r="BH62" s="27">
        <v>11.263333333333334</v>
      </c>
      <c r="BI62" s="27">
        <v>23.866666666666664</v>
      </c>
      <c r="BJ62" s="27">
        <v>3.4166666666666665</v>
      </c>
      <c r="BK62" s="27">
        <v>62.580000000000005</v>
      </c>
      <c r="BL62" s="27">
        <v>10.313333333333333</v>
      </c>
      <c r="BM62" s="27">
        <v>14.799999999999999</v>
      </c>
    </row>
    <row r="63" spans="1:65" x14ac:dyDescent="0.35">
      <c r="A63" s="13">
        <v>1312060150</v>
      </c>
      <c r="B63" t="s">
        <v>293</v>
      </c>
      <c r="C63" t="s">
        <v>294</v>
      </c>
      <c r="D63" t="s">
        <v>295</v>
      </c>
      <c r="E63" s="27">
        <v>13.81</v>
      </c>
      <c r="F63" s="27">
        <v>5.2499930410577589</v>
      </c>
      <c r="G63" s="27">
        <v>4.9866666666666672</v>
      </c>
      <c r="H63" s="27">
        <v>1.6066666666666667</v>
      </c>
      <c r="I63" s="27">
        <v>1.2466666666666668</v>
      </c>
      <c r="J63" s="27">
        <v>4.6900000000000004</v>
      </c>
      <c r="K63" s="27">
        <v>4.3466666666666667</v>
      </c>
      <c r="L63" s="27">
        <v>1.67</v>
      </c>
      <c r="M63" s="27">
        <v>4.54</v>
      </c>
      <c r="N63" s="27">
        <v>5.3233333333333333</v>
      </c>
      <c r="O63" s="27">
        <v>0.68043859649122806</v>
      </c>
      <c r="P63" s="27">
        <v>1.9433333333333334</v>
      </c>
      <c r="Q63" s="27">
        <v>4.13</v>
      </c>
      <c r="R63" s="27">
        <v>4.46</v>
      </c>
      <c r="S63" s="27">
        <v>5.9633333333333338</v>
      </c>
      <c r="T63" s="27">
        <v>4.330000000000001</v>
      </c>
      <c r="U63" s="27">
        <v>5.2433333333333332</v>
      </c>
      <c r="V63" s="27">
        <v>1.6466666666666667</v>
      </c>
      <c r="W63" s="27">
        <v>2.5166666666666671</v>
      </c>
      <c r="X63" s="27">
        <v>2.08</v>
      </c>
      <c r="Y63" s="27">
        <v>20.040000000000003</v>
      </c>
      <c r="Z63" s="27">
        <v>7.6333333333333329</v>
      </c>
      <c r="AA63" s="27">
        <v>3.9266666666666672</v>
      </c>
      <c r="AB63" s="27">
        <v>1.8800000000000001</v>
      </c>
      <c r="AC63" s="27">
        <v>3.8966666666666665</v>
      </c>
      <c r="AD63" s="27">
        <v>2.7766666666666668</v>
      </c>
      <c r="AE63" s="29">
        <v>1572.3</v>
      </c>
      <c r="AF63" s="29">
        <v>479589</v>
      </c>
      <c r="AG63" s="25">
        <v>6.5778333333333334</v>
      </c>
      <c r="AH63" s="29">
        <v>2292.5457602727997</v>
      </c>
      <c r="AI63" s="27" t="s">
        <v>810</v>
      </c>
      <c r="AJ63" s="27">
        <v>92.755233222080065</v>
      </c>
      <c r="AK63" s="27">
        <v>42.045541242299784</v>
      </c>
      <c r="AL63" s="27">
        <v>134.81</v>
      </c>
      <c r="AM63" s="27">
        <v>191.28389999999999</v>
      </c>
      <c r="AN63" s="27">
        <v>69.766666666666666</v>
      </c>
      <c r="AO63" s="30">
        <v>3.2004827586206908</v>
      </c>
      <c r="AP63" s="27">
        <v>129.73333333333332</v>
      </c>
      <c r="AQ63" s="27">
        <v>128.56666666666666</v>
      </c>
      <c r="AR63" s="27">
        <v>144.73333333333335</v>
      </c>
      <c r="AS63" s="27">
        <v>10.743333333333334</v>
      </c>
      <c r="AT63" s="27">
        <v>495.2166666666667</v>
      </c>
      <c r="AU63" s="27">
        <v>4.8466666666666667</v>
      </c>
      <c r="AV63" s="27">
        <v>11.363333333333335</v>
      </c>
      <c r="AW63" s="27">
        <v>4.7399999999999993</v>
      </c>
      <c r="AX63" s="27">
        <v>27.246666666666666</v>
      </c>
      <c r="AY63" s="27">
        <v>56.360000000000007</v>
      </c>
      <c r="AZ63" s="27">
        <v>3.7366666666666668</v>
      </c>
      <c r="BA63" s="27">
        <v>1.33</v>
      </c>
      <c r="BB63" s="27">
        <v>13.719999999999999</v>
      </c>
      <c r="BC63" s="27">
        <v>36.080000000000005</v>
      </c>
      <c r="BD63" s="27">
        <v>27.319999999999997</v>
      </c>
      <c r="BE63" s="27">
        <v>33.123333333333335</v>
      </c>
      <c r="BF63" s="27">
        <v>87.446666666666673</v>
      </c>
      <c r="BG63" s="27">
        <v>13.081111111111113</v>
      </c>
      <c r="BH63" s="27">
        <v>15.203333333333333</v>
      </c>
      <c r="BI63" s="27">
        <v>20.976666666666667</v>
      </c>
      <c r="BJ63" s="27">
        <v>3.5033333333333334</v>
      </c>
      <c r="BK63" s="27">
        <v>68.429999999999993</v>
      </c>
      <c r="BL63" s="27">
        <v>10.386666666666668</v>
      </c>
      <c r="BM63" s="27">
        <v>13.959999999999999</v>
      </c>
    </row>
    <row r="64" spans="1:65" x14ac:dyDescent="0.35">
      <c r="A64" s="13">
        <v>1312260200</v>
      </c>
      <c r="B64" t="s">
        <v>293</v>
      </c>
      <c r="C64" t="s">
        <v>296</v>
      </c>
      <c r="D64" t="s">
        <v>297</v>
      </c>
      <c r="E64" s="27">
        <v>13.816666666666668</v>
      </c>
      <c r="F64" s="27">
        <v>5.7761554192229037</v>
      </c>
      <c r="G64" s="27">
        <v>4.6733333333333329</v>
      </c>
      <c r="H64" s="27">
        <v>1.4266666666666667</v>
      </c>
      <c r="I64" s="27">
        <v>1.1333333333333331</v>
      </c>
      <c r="J64" s="27">
        <v>4.543333333333333</v>
      </c>
      <c r="K64" s="27">
        <v>3.8566666666666669</v>
      </c>
      <c r="L64" s="27">
        <v>1.55</v>
      </c>
      <c r="M64" s="27">
        <v>4.29</v>
      </c>
      <c r="N64" s="27">
        <v>5.2399999999999993</v>
      </c>
      <c r="O64" s="27">
        <v>0.67377192982456136</v>
      </c>
      <c r="P64" s="27">
        <v>1.8966666666666665</v>
      </c>
      <c r="Q64" s="27">
        <v>3.7833333333333332</v>
      </c>
      <c r="R64" s="27">
        <v>4.4033333333333333</v>
      </c>
      <c r="S64" s="27">
        <v>5.63</v>
      </c>
      <c r="T64" s="27">
        <v>3.9599999999999995</v>
      </c>
      <c r="U64" s="27">
        <v>5.1033333333333335</v>
      </c>
      <c r="V64" s="27">
        <v>1.51</v>
      </c>
      <c r="W64" s="27">
        <v>2.3833333333333333</v>
      </c>
      <c r="X64" s="27">
        <v>1.9433333333333334</v>
      </c>
      <c r="Y64" s="27">
        <v>18.930000000000003</v>
      </c>
      <c r="Z64" s="27">
        <v>6.91</v>
      </c>
      <c r="AA64" s="27">
        <v>3.6299999999999994</v>
      </c>
      <c r="AB64" s="27">
        <v>1.7733333333333334</v>
      </c>
      <c r="AC64" s="27">
        <v>3.7966666666666669</v>
      </c>
      <c r="AD64" s="27">
        <v>2.6999999999999997</v>
      </c>
      <c r="AE64" s="29">
        <v>1271.32</v>
      </c>
      <c r="AF64" s="29">
        <v>293249</v>
      </c>
      <c r="AG64" s="25">
        <v>6.8940666666666672</v>
      </c>
      <c r="AH64" s="29">
        <v>1447.4850352679562</v>
      </c>
      <c r="AI64" s="27" t="s">
        <v>810</v>
      </c>
      <c r="AJ64" s="27">
        <v>98.92032206050169</v>
      </c>
      <c r="AK64" s="27">
        <v>42.4402810327447</v>
      </c>
      <c r="AL64" s="27">
        <v>141.36000000000001</v>
      </c>
      <c r="AM64" s="27">
        <v>192.74940000000001</v>
      </c>
      <c r="AN64" s="27">
        <v>47.473333333333336</v>
      </c>
      <c r="AO64" s="30">
        <v>3.2179166666666674</v>
      </c>
      <c r="AP64" s="27">
        <v>151.91666666666666</v>
      </c>
      <c r="AQ64" s="27">
        <v>92.833333333333329</v>
      </c>
      <c r="AR64" s="27">
        <v>82.666666666666671</v>
      </c>
      <c r="AS64" s="27">
        <v>10.24</v>
      </c>
      <c r="AT64" s="27">
        <v>472.05</v>
      </c>
      <c r="AU64" s="27">
        <v>5.57</v>
      </c>
      <c r="AV64" s="27">
        <v>11.126666666666667</v>
      </c>
      <c r="AW64" s="27">
        <v>4.503333333333333</v>
      </c>
      <c r="AX64" s="27">
        <v>20.833333333333332</v>
      </c>
      <c r="AY64" s="27">
        <v>32.833333333333336</v>
      </c>
      <c r="AZ64" s="27">
        <v>3.5999999999999996</v>
      </c>
      <c r="BA64" s="27">
        <v>1.22</v>
      </c>
      <c r="BB64" s="27">
        <v>12.693333333333333</v>
      </c>
      <c r="BC64" s="27">
        <v>25.916666666666668</v>
      </c>
      <c r="BD64" s="27">
        <v>18.703333333333333</v>
      </c>
      <c r="BE64" s="27">
        <v>25.669999999999998</v>
      </c>
      <c r="BF64" s="27">
        <v>81.583333333333329</v>
      </c>
      <c r="BG64" s="27">
        <v>12.944444444444443</v>
      </c>
      <c r="BH64" s="27">
        <v>14.406666666666666</v>
      </c>
      <c r="BI64" s="27">
        <v>17.5</v>
      </c>
      <c r="BJ64" s="27">
        <v>3.5466666666666669</v>
      </c>
      <c r="BK64" s="27">
        <v>61</v>
      </c>
      <c r="BL64" s="27">
        <v>10.27</v>
      </c>
      <c r="BM64" s="27">
        <v>12.526666666666666</v>
      </c>
    </row>
    <row r="65" spans="1:65" x14ac:dyDescent="0.35">
      <c r="A65" s="13">
        <v>1317980300</v>
      </c>
      <c r="B65" t="s">
        <v>293</v>
      </c>
      <c r="C65" t="s">
        <v>869</v>
      </c>
      <c r="D65" t="s">
        <v>870</v>
      </c>
      <c r="E65" s="27">
        <v>14.086666666666668</v>
      </c>
      <c r="F65" s="27">
        <v>5.5214666666666661</v>
      </c>
      <c r="G65" s="27">
        <v>4.57</v>
      </c>
      <c r="H65" s="27">
        <v>1.67</v>
      </c>
      <c r="I65" s="27">
        <v>1.1133333333333333</v>
      </c>
      <c r="J65" s="27">
        <v>4.5333333333333323</v>
      </c>
      <c r="K65" s="27">
        <v>3.706666666666667</v>
      </c>
      <c r="L65" s="27">
        <v>1.5333333333333334</v>
      </c>
      <c r="M65" s="27">
        <v>4.376666666666666</v>
      </c>
      <c r="N65" s="27">
        <v>5.41</v>
      </c>
      <c r="O65" s="27">
        <v>0.67936354166666668</v>
      </c>
      <c r="P65" s="27">
        <v>1.9433333333333334</v>
      </c>
      <c r="Q65" s="27">
        <v>3.6966666666666668</v>
      </c>
      <c r="R65" s="27">
        <v>4.4433333333333334</v>
      </c>
      <c r="S65" s="27">
        <v>5.7133333333333338</v>
      </c>
      <c r="T65" s="27">
        <v>3.956666666666667</v>
      </c>
      <c r="U65" s="27">
        <v>5.1333333333333329</v>
      </c>
      <c r="V65" s="27">
        <v>1.4100000000000001</v>
      </c>
      <c r="W65" s="27">
        <v>2.2866666666666666</v>
      </c>
      <c r="X65" s="27">
        <v>1.8966666666666665</v>
      </c>
      <c r="Y65" s="27">
        <v>18.573333333333334</v>
      </c>
      <c r="Z65" s="27">
        <v>6.5</v>
      </c>
      <c r="AA65" s="27">
        <v>3.5433333333333334</v>
      </c>
      <c r="AB65" s="27">
        <v>1.7366666666666666</v>
      </c>
      <c r="AC65" s="27">
        <v>3.8066666666666666</v>
      </c>
      <c r="AD65" s="27">
        <v>2.6999999999999997</v>
      </c>
      <c r="AE65" s="29">
        <v>1075.1666666666667</v>
      </c>
      <c r="AF65" s="29">
        <v>384794.66666666669</v>
      </c>
      <c r="AG65" s="25">
        <v>7.0532888888888889</v>
      </c>
      <c r="AH65" s="29">
        <v>1929.9060489376527</v>
      </c>
      <c r="AI65" s="27" t="s">
        <v>810</v>
      </c>
      <c r="AJ65" s="27">
        <v>95.092632379545321</v>
      </c>
      <c r="AK65" s="27">
        <v>54.593924915192197</v>
      </c>
      <c r="AL65" s="27">
        <v>149.68</v>
      </c>
      <c r="AM65" s="27">
        <v>189.47194999999999</v>
      </c>
      <c r="AN65" s="27">
        <v>52.38</v>
      </c>
      <c r="AO65" s="30">
        <v>3.2414333333333332</v>
      </c>
      <c r="AP65" s="27">
        <v>69.88333333333334</v>
      </c>
      <c r="AQ65" s="27">
        <v>179.91666666666666</v>
      </c>
      <c r="AR65" s="27">
        <v>199</v>
      </c>
      <c r="AS65" s="27">
        <v>10.116666666666665</v>
      </c>
      <c r="AT65" s="27">
        <v>496.42666666666668</v>
      </c>
      <c r="AU65" s="27">
        <v>4.8599999999999994</v>
      </c>
      <c r="AV65" s="27">
        <v>13.156666666666666</v>
      </c>
      <c r="AW65" s="27">
        <v>4.93</v>
      </c>
      <c r="AX65" s="27">
        <v>26.666666666666668</v>
      </c>
      <c r="AY65" s="27">
        <v>39.5</v>
      </c>
      <c r="AZ65" s="27">
        <v>3.6533333333333329</v>
      </c>
      <c r="BA65" s="27">
        <v>1.1266666666666667</v>
      </c>
      <c r="BB65" s="27">
        <v>15.386666666666665</v>
      </c>
      <c r="BC65" s="27">
        <v>30.040000000000003</v>
      </c>
      <c r="BD65" s="27">
        <v>29.63</v>
      </c>
      <c r="BE65" s="27">
        <v>44.693333333333328</v>
      </c>
      <c r="BF65" s="27">
        <v>77</v>
      </c>
      <c r="BG65" s="27">
        <v>10.885</v>
      </c>
      <c r="BH65" s="27">
        <v>15.613333333333335</v>
      </c>
      <c r="BI65" s="27">
        <v>20.916666666666668</v>
      </c>
      <c r="BJ65" s="27">
        <v>3.9566666666666666</v>
      </c>
      <c r="BK65" s="27">
        <v>52.613333333333337</v>
      </c>
      <c r="BL65" s="27">
        <v>10.06</v>
      </c>
      <c r="BM65" s="27">
        <v>10.956666666666669</v>
      </c>
    </row>
    <row r="66" spans="1:65" x14ac:dyDescent="0.35">
      <c r="A66" s="13">
        <v>1319140375</v>
      </c>
      <c r="B66" t="s">
        <v>293</v>
      </c>
      <c r="C66" t="s">
        <v>298</v>
      </c>
      <c r="D66" t="s">
        <v>299</v>
      </c>
      <c r="E66" s="27">
        <v>14.023333333333333</v>
      </c>
      <c r="F66" s="27">
        <v>6.1607950401167031</v>
      </c>
      <c r="G66" s="27">
        <v>4.8666666666666663</v>
      </c>
      <c r="H66" s="27">
        <v>1.4433333333333334</v>
      </c>
      <c r="I66" s="27">
        <v>1.1233333333333333</v>
      </c>
      <c r="J66" s="27">
        <v>4.6099999999999994</v>
      </c>
      <c r="K66" s="27">
        <v>3.9966666666666666</v>
      </c>
      <c r="L66" s="27">
        <v>1.5433333333333332</v>
      </c>
      <c r="M66" s="27">
        <v>4.46</v>
      </c>
      <c r="N66" s="27">
        <v>5.3066666666666666</v>
      </c>
      <c r="O66" s="27">
        <v>0.65160818713450286</v>
      </c>
      <c r="P66" s="27">
        <v>1.9466666666666665</v>
      </c>
      <c r="Q66" s="27">
        <v>3.7966666666666664</v>
      </c>
      <c r="R66" s="27">
        <v>4.4733333333333336</v>
      </c>
      <c r="S66" s="27">
        <v>5.586666666666666</v>
      </c>
      <c r="T66" s="27">
        <v>3.9633333333333334</v>
      </c>
      <c r="U66" s="27">
        <v>5.0866666666666669</v>
      </c>
      <c r="V66" s="27">
        <v>1.4933333333333334</v>
      </c>
      <c r="W66" s="27">
        <v>2.4300000000000002</v>
      </c>
      <c r="X66" s="27">
        <v>1.9333333333333336</v>
      </c>
      <c r="Y66" s="27">
        <v>18.809999999999999</v>
      </c>
      <c r="Z66" s="27">
        <v>7.2033333333333331</v>
      </c>
      <c r="AA66" s="27">
        <v>3.7300000000000004</v>
      </c>
      <c r="AB66" s="27">
        <v>1.88</v>
      </c>
      <c r="AC66" s="27">
        <v>3.8233333333333328</v>
      </c>
      <c r="AD66" s="27">
        <v>2.7266666666666666</v>
      </c>
      <c r="AE66" s="29">
        <v>1223.6666666666667</v>
      </c>
      <c r="AF66" s="29">
        <v>328531.66666666669</v>
      </c>
      <c r="AG66" s="25">
        <v>6.7326984126984124</v>
      </c>
      <c r="AH66" s="29">
        <v>1593.0178611240383</v>
      </c>
      <c r="AI66" s="27" t="s">
        <v>810</v>
      </c>
      <c r="AJ66" s="27">
        <v>124.85399567922644</v>
      </c>
      <c r="AK66" s="27">
        <v>47.621333333333347</v>
      </c>
      <c r="AL66" s="27">
        <v>172.47</v>
      </c>
      <c r="AM66" s="27">
        <v>188.97195000000002</v>
      </c>
      <c r="AN66" s="27">
        <v>34</v>
      </c>
      <c r="AO66" s="30">
        <v>3.2192500000000002</v>
      </c>
      <c r="AP66" s="27">
        <v>91.666666666666671</v>
      </c>
      <c r="AQ66" s="27">
        <v>116.11333333333334</v>
      </c>
      <c r="AR66" s="27">
        <v>95.333333333333329</v>
      </c>
      <c r="AS66" s="27">
        <v>10.193333333333333</v>
      </c>
      <c r="AT66" s="27">
        <v>412.37999999999994</v>
      </c>
      <c r="AU66" s="27">
        <v>5.0233333333333334</v>
      </c>
      <c r="AV66" s="27">
        <v>11.323333333333332</v>
      </c>
      <c r="AW66" s="27">
        <v>4.63</v>
      </c>
      <c r="AX66" s="27">
        <v>17</v>
      </c>
      <c r="AY66" s="27">
        <v>36.526666666666664</v>
      </c>
      <c r="AZ66" s="27">
        <v>3.64</v>
      </c>
      <c r="BA66" s="27">
        <v>1.3066666666666669</v>
      </c>
      <c r="BB66" s="27">
        <v>11.693333333333333</v>
      </c>
      <c r="BC66" s="27">
        <v>31.366666666666664</v>
      </c>
      <c r="BD66" s="27">
        <v>25.33</v>
      </c>
      <c r="BE66" s="27">
        <v>38.103333333333332</v>
      </c>
      <c r="BF66" s="27">
        <v>79.166666666666671</v>
      </c>
      <c r="BG66" s="27">
        <v>17.233333333333334</v>
      </c>
      <c r="BH66" s="27">
        <v>11.49</v>
      </c>
      <c r="BI66" s="27">
        <v>14</v>
      </c>
      <c r="BJ66" s="27">
        <v>3.3366666666666664</v>
      </c>
      <c r="BK66" s="27">
        <v>96.776666666666657</v>
      </c>
      <c r="BL66" s="27">
        <v>10.186666666666666</v>
      </c>
      <c r="BM66" s="27">
        <v>13.386666666666665</v>
      </c>
    </row>
    <row r="67" spans="1:65" x14ac:dyDescent="0.35">
      <c r="A67" s="13">
        <v>1312060350</v>
      </c>
      <c r="B67" t="s">
        <v>293</v>
      </c>
      <c r="C67" t="s">
        <v>294</v>
      </c>
      <c r="D67" t="s">
        <v>819</v>
      </c>
      <c r="E67" s="27">
        <v>13.863333333333332</v>
      </c>
      <c r="F67" s="27">
        <v>5.054078212290503</v>
      </c>
      <c r="G67" s="27">
        <v>4.7366666666666672</v>
      </c>
      <c r="H67" s="27">
        <v>1.4833333333333332</v>
      </c>
      <c r="I67" s="27">
        <v>1.1866666666666668</v>
      </c>
      <c r="J67" s="27">
        <v>4.5266666666666664</v>
      </c>
      <c r="K67" s="27">
        <v>3.8800000000000003</v>
      </c>
      <c r="L67" s="27">
        <v>1.5633333333333335</v>
      </c>
      <c r="M67" s="27">
        <v>4.4766666666666666</v>
      </c>
      <c r="N67" s="27">
        <v>5.4366666666666665</v>
      </c>
      <c r="O67" s="27">
        <v>0.6680296783625731</v>
      </c>
      <c r="P67" s="27">
        <v>1.9466666666666665</v>
      </c>
      <c r="Q67" s="27">
        <v>4</v>
      </c>
      <c r="R67" s="27">
        <v>4.416666666666667</v>
      </c>
      <c r="S67" s="27">
        <v>5.5366666666666662</v>
      </c>
      <c r="T67" s="27">
        <v>4.0666666666666664</v>
      </c>
      <c r="U67" s="27">
        <v>5.1466666666666674</v>
      </c>
      <c r="V67" s="27">
        <v>1.4800000000000002</v>
      </c>
      <c r="W67" s="27">
        <v>2.3633333333333333</v>
      </c>
      <c r="X67" s="27">
        <v>1.96</v>
      </c>
      <c r="Y67" s="27">
        <v>19.186666666666667</v>
      </c>
      <c r="Z67" s="27">
        <v>7.080000000000001</v>
      </c>
      <c r="AA67" s="27">
        <v>3.5033333333333334</v>
      </c>
      <c r="AB67" s="27">
        <v>1.7066666666666668</v>
      </c>
      <c r="AC67" s="27">
        <v>3.8866666666666667</v>
      </c>
      <c r="AD67" s="27">
        <v>2.8000000000000003</v>
      </c>
      <c r="AE67" s="29">
        <v>1574.78</v>
      </c>
      <c r="AF67" s="29">
        <v>356647</v>
      </c>
      <c r="AG67" s="25">
        <v>6.8609722222222231</v>
      </c>
      <c r="AH67" s="29">
        <v>1754.848749083945</v>
      </c>
      <c r="AI67" s="27" t="s">
        <v>810</v>
      </c>
      <c r="AJ67" s="27">
        <v>91.639354794082422</v>
      </c>
      <c r="AK67" s="27">
        <v>42.602207908966456</v>
      </c>
      <c r="AL67" s="27">
        <v>134.24</v>
      </c>
      <c r="AM67" s="27">
        <v>188.43389999999999</v>
      </c>
      <c r="AN67" s="27">
        <v>61.776666666666664</v>
      </c>
      <c r="AO67" s="30">
        <v>3.2151666666666667</v>
      </c>
      <c r="AP67" s="27">
        <v>95.33</v>
      </c>
      <c r="AQ67" s="27">
        <v>109.61333333333334</v>
      </c>
      <c r="AR67" s="27">
        <v>122.22333333333334</v>
      </c>
      <c r="AS67" s="27">
        <v>10.293333333333333</v>
      </c>
      <c r="AT67" s="27">
        <v>450.83</v>
      </c>
      <c r="AU67" s="27">
        <v>5.123333333333334</v>
      </c>
      <c r="AV67" s="27">
        <v>12.623333333333335</v>
      </c>
      <c r="AW67" s="27">
        <v>4.7733333333333334</v>
      </c>
      <c r="AX67" s="27">
        <v>22.39</v>
      </c>
      <c r="AY67" s="27">
        <v>68.333333333333329</v>
      </c>
      <c r="AZ67" s="27">
        <v>3.7233333333333332</v>
      </c>
      <c r="BA67" s="27">
        <v>1.2266666666666666</v>
      </c>
      <c r="BB67" s="27">
        <v>16.303333333333335</v>
      </c>
      <c r="BC67" s="27">
        <v>24.776666666666667</v>
      </c>
      <c r="BD67" s="27">
        <v>18.079999999999998</v>
      </c>
      <c r="BE67" s="27">
        <v>23.539999999999996</v>
      </c>
      <c r="BF67" s="27">
        <v>106.88</v>
      </c>
      <c r="BG67" s="27">
        <v>15.833333333333334</v>
      </c>
      <c r="BH67" s="27">
        <v>14.549999999999999</v>
      </c>
      <c r="BI67" s="27">
        <v>14.5</v>
      </c>
      <c r="BJ67" s="27">
        <v>3.8233333333333337</v>
      </c>
      <c r="BK67" s="27">
        <v>60.72</v>
      </c>
      <c r="BL67" s="27">
        <v>9.5400000000000009</v>
      </c>
      <c r="BM67" s="27">
        <v>13.946666666666667</v>
      </c>
    </row>
    <row r="68" spans="1:65" x14ac:dyDescent="0.35">
      <c r="A68" s="13">
        <v>1320140500</v>
      </c>
      <c r="B68" t="s">
        <v>293</v>
      </c>
      <c r="C68" t="s">
        <v>300</v>
      </c>
      <c r="D68" t="s">
        <v>301</v>
      </c>
      <c r="E68" s="27">
        <v>14.063333333333333</v>
      </c>
      <c r="F68" s="27">
        <v>6.7363485477178422</v>
      </c>
      <c r="G68" s="27">
        <v>4.7600000000000007</v>
      </c>
      <c r="H68" s="27">
        <v>1.4233333333333331</v>
      </c>
      <c r="I68" s="27">
        <v>1.1066666666666667</v>
      </c>
      <c r="J68" s="27">
        <v>4.5233333333333334</v>
      </c>
      <c r="K68" s="27">
        <v>4.083333333333333</v>
      </c>
      <c r="L68" s="27">
        <v>1.5433333333333332</v>
      </c>
      <c r="M68" s="27">
        <v>4.4833333333333334</v>
      </c>
      <c r="N68" s="27">
        <v>5.5233333333333334</v>
      </c>
      <c r="O68" s="27">
        <v>0.7173099415204679</v>
      </c>
      <c r="P68" s="27">
        <v>1.9466666666666665</v>
      </c>
      <c r="Q68" s="27">
        <v>3.75</v>
      </c>
      <c r="R68" s="27">
        <v>4.4933333333333332</v>
      </c>
      <c r="S68" s="27">
        <v>5.7266666666666666</v>
      </c>
      <c r="T68" s="27">
        <v>3.9499999999999997</v>
      </c>
      <c r="U68" s="27">
        <v>5.16</v>
      </c>
      <c r="V68" s="27">
        <v>1.4466666666666665</v>
      </c>
      <c r="W68" s="27">
        <v>2.3466666666666662</v>
      </c>
      <c r="X68" s="27">
        <v>1.9100000000000001</v>
      </c>
      <c r="Y68" s="27">
        <v>18.599999999999998</v>
      </c>
      <c r="Z68" s="27">
        <v>7.0366666666666662</v>
      </c>
      <c r="AA68" s="27">
        <v>3.5366666666666666</v>
      </c>
      <c r="AB68" s="27">
        <v>1.74</v>
      </c>
      <c r="AC68" s="27">
        <v>3.8233333333333337</v>
      </c>
      <c r="AD68" s="27">
        <v>2.7300000000000004</v>
      </c>
      <c r="AE68" s="29">
        <v>1088.8900000000001</v>
      </c>
      <c r="AF68" s="29">
        <v>286240.33333333331</v>
      </c>
      <c r="AG68" s="25">
        <v>7.0525333333333338</v>
      </c>
      <c r="AH68" s="29">
        <v>1438.4271303854537</v>
      </c>
      <c r="AI68" s="27" t="s">
        <v>810</v>
      </c>
      <c r="AJ68" s="27">
        <v>86.990716143888889</v>
      </c>
      <c r="AK68" s="27">
        <v>63.338591696326716</v>
      </c>
      <c r="AL68" s="27">
        <v>150.32999999999998</v>
      </c>
      <c r="AM68" s="27">
        <v>189.93389999999999</v>
      </c>
      <c r="AN68" s="27">
        <v>65.193333333333328</v>
      </c>
      <c r="AO68" s="30">
        <v>3.1989999999999998</v>
      </c>
      <c r="AP68" s="27">
        <v>133</v>
      </c>
      <c r="AQ68" s="27">
        <v>83.333333333333329</v>
      </c>
      <c r="AR68" s="27">
        <v>131.25</v>
      </c>
      <c r="AS68" s="27">
        <v>10.053333333333333</v>
      </c>
      <c r="AT68" s="27">
        <v>510.20666666666665</v>
      </c>
      <c r="AU68" s="27">
        <v>6.496666666666667</v>
      </c>
      <c r="AV68" s="27">
        <v>12.493333333333334</v>
      </c>
      <c r="AW68" s="27">
        <v>4.6133333333333333</v>
      </c>
      <c r="AX68" s="27">
        <v>13.333333333333334</v>
      </c>
      <c r="AY68" s="27">
        <v>35.833333333333336</v>
      </c>
      <c r="AZ68" s="27">
        <v>3.6966666666666668</v>
      </c>
      <c r="BA68" s="27">
        <v>1.1033333333333333</v>
      </c>
      <c r="BB68" s="27">
        <v>16</v>
      </c>
      <c r="BC68" s="27">
        <v>51.833333333333336</v>
      </c>
      <c r="BD68" s="27">
        <v>37.616666666666667</v>
      </c>
      <c r="BE68" s="27">
        <v>48</v>
      </c>
      <c r="BF68" s="27">
        <v>75</v>
      </c>
      <c r="BG68" s="27">
        <v>10.5</v>
      </c>
      <c r="BH68" s="27">
        <v>12.833333333333334</v>
      </c>
      <c r="BI68" s="27">
        <v>7.5</v>
      </c>
      <c r="BJ68" s="27">
        <v>2.77</v>
      </c>
      <c r="BK68" s="27">
        <v>76.11</v>
      </c>
      <c r="BL68" s="27">
        <v>9.98</v>
      </c>
      <c r="BM68" s="27">
        <v>13.206666666666669</v>
      </c>
    </row>
    <row r="69" spans="1:65" x14ac:dyDescent="0.35">
      <c r="A69" s="13">
        <v>1342340800</v>
      </c>
      <c r="B69" t="s">
        <v>293</v>
      </c>
      <c r="C69" t="s">
        <v>302</v>
      </c>
      <c r="D69" t="s">
        <v>303</v>
      </c>
      <c r="E69" s="27">
        <v>13.799999999999999</v>
      </c>
      <c r="F69" s="27">
        <v>6.2294646680942192</v>
      </c>
      <c r="G69" s="27">
        <v>5.1466666666666656</v>
      </c>
      <c r="H69" s="27">
        <v>1.4566666666666663</v>
      </c>
      <c r="I69" s="27">
        <v>1.2333333333333334</v>
      </c>
      <c r="J69" s="27">
        <v>4.7533333333333339</v>
      </c>
      <c r="K69" s="27">
        <v>4.57</v>
      </c>
      <c r="L69" s="27">
        <v>1.7066666666666668</v>
      </c>
      <c r="M69" s="27">
        <v>4.7166666666666668</v>
      </c>
      <c r="N69" s="27">
        <v>5.3299999999999992</v>
      </c>
      <c r="O69" s="27">
        <v>0.70387426900584804</v>
      </c>
      <c r="P69" s="27">
        <v>1.92</v>
      </c>
      <c r="Q69" s="27">
        <v>4.13</v>
      </c>
      <c r="R69" s="27">
        <v>4.496666666666667</v>
      </c>
      <c r="S69" s="27">
        <v>5.94</v>
      </c>
      <c r="T69" s="27">
        <v>4.37</v>
      </c>
      <c r="U69" s="27">
        <v>5.2433333333333332</v>
      </c>
      <c r="V69" s="27">
        <v>1.7</v>
      </c>
      <c r="W69" s="27">
        <v>2.4899999999999998</v>
      </c>
      <c r="X69" s="27">
        <v>2.0433333333333334</v>
      </c>
      <c r="Y69" s="27">
        <v>19.486666666666668</v>
      </c>
      <c r="Z69" s="27">
        <v>7.6166666666666671</v>
      </c>
      <c r="AA69" s="27">
        <v>4.0733333333333341</v>
      </c>
      <c r="AB69" s="27">
        <v>1.96</v>
      </c>
      <c r="AC69" s="27">
        <v>3.8866666666666667</v>
      </c>
      <c r="AD69" s="27">
        <v>2.7366666666666664</v>
      </c>
      <c r="AE69" s="29">
        <v>1300.7333333333333</v>
      </c>
      <c r="AF69" s="29">
        <v>343695.33333333331</v>
      </c>
      <c r="AG69" s="25">
        <v>6.7816666666666663</v>
      </c>
      <c r="AH69" s="29">
        <v>1681.2052125636881</v>
      </c>
      <c r="AI69" s="27">
        <v>163.38071092162969</v>
      </c>
      <c r="AJ69" s="27" t="s">
        <v>810</v>
      </c>
      <c r="AK69" s="27" t="s">
        <v>810</v>
      </c>
      <c r="AL69" s="27">
        <v>163.38071092162969</v>
      </c>
      <c r="AM69" s="27">
        <v>188.43389999999999</v>
      </c>
      <c r="AN69" s="27">
        <v>57.676666666666669</v>
      </c>
      <c r="AO69" s="30">
        <v>3.3345555555555557</v>
      </c>
      <c r="AP69" s="27">
        <v>93.166666666666671</v>
      </c>
      <c r="AQ69" s="27">
        <v>135.15666666666667</v>
      </c>
      <c r="AR69" s="27">
        <v>142.16666666666666</v>
      </c>
      <c r="AS69" s="27">
        <v>10.626666666666667</v>
      </c>
      <c r="AT69" s="27">
        <v>518.06666666666661</v>
      </c>
      <c r="AU69" s="27">
        <v>4.87</v>
      </c>
      <c r="AV69" s="27">
        <v>14.38</v>
      </c>
      <c r="AW69" s="27">
        <v>4.543333333333333</v>
      </c>
      <c r="AX69" s="27">
        <v>23.25333333333333</v>
      </c>
      <c r="AY69" s="27">
        <v>38.33</v>
      </c>
      <c r="AZ69" s="27">
        <v>3.6633333333333327</v>
      </c>
      <c r="BA69" s="27">
        <v>1.3033333333333335</v>
      </c>
      <c r="BB69" s="27">
        <v>20.04</v>
      </c>
      <c r="BC69" s="27">
        <v>39.156666666666666</v>
      </c>
      <c r="BD69" s="27">
        <v>28.200000000000003</v>
      </c>
      <c r="BE69" s="27">
        <v>31.886666666666667</v>
      </c>
      <c r="BF69" s="27">
        <v>76.11333333333333</v>
      </c>
      <c r="BG69" s="27">
        <v>6.3233333333333333</v>
      </c>
      <c r="BH69" s="27">
        <v>12.1</v>
      </c>
      <c r="BI69" s="27">
        <v>22.399999999999995</v>
      </c>
      <c r="BJ69" s="27">
        <v>3.6466666666666665</v>
      </c>
      <c r="BK69" s="27">
        <v>62.006666666666661</v>
      </c>
      <c r="BL69" s="27">
        <v>10.130000000000001</v>
      </c>
      <c r="BM69" s="27">
        <v>13.753333333333332</v>
      </c>
    </row>
    <row r="70" spans="1:65" x14ac:dyDescent="0.35">
      <c r="A70" s="13">
        <v>1346660850</v>
      </c>
      <c r="B70" t="s">
        <v>293</v>
      </c>
      <c r="C70" t="s">
        <v>304</v>
      </c>
      <c r="D70" t="s">
        <v>305</v>
      </c>
      <c r="E70" s="27">
        <v>14.233333333333334</v>
      </c>
      <c r="F70" s="27">
        <v>5.999480737018426</v>
      </c>
      <c r="G70" s="27">
        <v>4.543333333333333</v>
      </c>
      <c r="H70" s="27">
        <v>1.4266666666666665</v>
      </c>
      <c r="I70" s="27">
        <v>1.1033333333333333</v>
      </c>
      <c r="J70" s="27">
        <v>4.49</v>
      </c>
      <c r="K70" s="27">
        <v>3.76</v>
      </c>
      <c r="L70" s="27">
        <v>1.5233333333333334</v>
      </c>
      <c r="M70" s="27">
        <v>4.3199999999999994</v>
      </c>
      <c r="N70" s="27">
        <v>5.5233333333333334</v>
      </c>
      <c r="O70" s="27">
        <v>0.78470164473684212</v>
      </c>
      <c r="P70" s="27">
        <v>1.9466666666666665</v>
      </c>
      <c r="Q70" s="27">
        <v>3.7033333333333331</v>
      </c>
      <c r="R70" s="27">
        <v>4.4266666666666667</v>
      </c>
      <c r="S70" s="27">
        <v>5.706666666666667</v>
      </c>
      <c r="T70" s="27">
        <v>3.8833333333333333</v>
      </c>
      <c r="U70" s="27">
        <v>5.126666666666666</v>
      </c>
      <c r="V70" s="27">
        <v>1.4466666666666665</v>
      </c>
      <c r="W70" s="27">
        <v>2.3033333333333332</v>
      </c>
      <c r="X70" s="27">
        <v>1.8933333333333333</v>
      </c>
      <c r="Y70" s="27">
        <v>18.556666666666668</v>
      </c>
      <c r="Z70" s="27">
        <v>6.5066666666666668</v>
      </c>
      <c r="AA70" s="27">
        <v>3.2566666666666664</v>
      </c>
      <c r="AB70" s="27">
        <v>1.61</v>
      </c>
      <c r="AC70" s="27">
        <v>3.7899999999999996</v>
      </c>
      <c r="AD70" s="27">
        <v>2.69</v>
      </c>
      <c r="AE70" s="29">
        <v>1067.9433333333334</v>
      </c>
      <c r="AF70" s="29">
        <v>395890</v>
      </c>
      <c r="AG70" s="25">
        <v>6.914714285714286</v>
      </c>
      <c r="AH70" s="29">
        <v>1961.9733484681035</v>
      </c>
      <c r="AI70" s="27">
        <v>164.24654426383344</v>
      </c>
      <c r="AJ70" s="27" t="s">
        <v>810</v>
      </c>
      <c r="AK70" s="27" t="s">
        <v>810</v>
      </c>
      <c r="AL70" s="27">
        <v>164.24654426383344</v>
      </c>
      <c r="AM70" s="27">
        <v>190.47194999999999</v>
      </c>
      <c r="AN70" s="27">
        <v>53.833333333333336</v>
      </c>
      <c r="AO70" s="30">
        <v>3.2786805555555554</v>
      </c>
      <c r="AP70" s="27">
        <v>120.5</v>
      </c>
      <c r="AQ70" s="27">
        <v>118.66666666666667</v>
      </c>
      <c r="AR70" s="27">
        <v>115.94666666666667</v>
      </c>
      <c r="AS70" s="27">
        <v>10.039999999999999</v>
      </c>
      <c r="AT70" s="27">
        <v>530.12</v>
      </c>
      <c r="AU70" s="27">
        <v>5.2366666666666672</v>
      </c>
      <c r="AV70" s="27">
        <v>12.156666666666666</v>
      </c>
      <c r="AW70" s="27">
        <v>4.7966666666666669</v>
      </c>
      <c r="AX70" s="27">
        <v>19.97</v>
      </c>
      <c r="AY70" s="27">
        <v>52.723333333333336</v>
      </c>
      <c r="AZ70" s="27">
        <v>3.7033333333333331</v>
      </c>
      <c r="BA70" s="27">
        <v>1.0133333333333334</v>
      </c>
      <c r="BB70" s="27">
        <v>13.436666666666667</v>
      </c>
      <c r="BC70" s="27">
        <v>52.266666666666673</v>
      </c>
      <c r="BD70" s="27">
        <v>34.303333333333335</v>
      </c>
      <c r="BE70" s="27">
        <v>35.81</v>
      </c>
      <c r="BF70" s="27">
        <v>95</v>
      </c>
      <c r="BG70" s="27">
        <v>25.909444444444446</v>
      </c>
      <c r="BH70" s="27">
        <v>12</v>
      </c>
      <c r="BI70" s="27">
        <v>10</v>
      </c>
      <c r="BJ70" s="27">
        <v>3.41</v>
      </c>
      <c r="BK70" s="27">
        <v>55.390000000000008</v>
      </c>
      <c r="BL70" s="27">
        <v>9.8399999999999981</v>
      </c>
      <c r="BM70" s="27">
        <v>10.653333333333334</v>
      </c>
    </row>
    <row r="71" spans="1:65" x14ac:dyDescent="0.35">
      <c r="A71" s="13">
        <v>1546520500</v>
      </c>
      <c r="B71" t="s">
        <v>306</v>
      </c>
      <c r="C71" t="s">
        <v>307</v>
      </c>
      <c r="D71" t="s">
        <v>308</v>
      </c>
      <c r="E71" s="27">
        <v>14.79</v>
      </c>
      <c r="F71" s="27">
        <v>5.4175004412442869</v>
      </c>
      <c r="G71" s="27">
        <v>5.7399999999999993</v>
      </c>
      <c r="H71" s="27">
        <v>2.8466666666666671</v>
      </c>
      <c r="I71" s="27">
        <v>1.4833333333333334</v>
      </c>
      <c r="J71" s="27">
        <v>5.38</v>
      </c>
      <c r="K71" s="27">
        <v>4.8137881421117088</v>
      </c>
      <c r="L71" s="27">
        <v>1.9783333333333335</v>
      </c>
      <c r="M71" s="27">
        <v>5.0399999999999991</v>
      </c>
      <c r="N71" s="27">
        <v>5.9433333333333325</v>
      </c>
      <c r="O71" s="27">
        <v>1.0347911646116166</v>
      </c>
      <c r="P71" s="27">
        <v>1.969731801</v>
      </c>
      <c r="Q71" s="27">
        <v>5.335</v>
      </c>
      <c r="R71" s="27">
        <v>5.1224999999999996</v>
      </c>
      <c r="S71" s="27">
        <v>6.6583333333333323</v>
      </c>
      <c r="T71" s="27">
        <v>4.3133333333333335</v>
      </c>
      <c r="U71" s="27">
        <v>5.7283333333333344</v>
      </c>
      <c r="V71" s="27">
        <v>1.9466666666666665</v>
      </c>
      <c r="W71" s="27">
        <v>2.8349999999999995</v>
      </c>
      <c r="X71" s="27">
        <v>2.4499999999999997</v>
      </c>
      <c r="Y71" s="27">
        <v>21.411666666666665</v>
      </c>
      <c r="Z71" s="27">
        <v>7.0266666666666664</v>
      </c>
      <c r="AA71" s="27">
        <v>3.8499999999999996</v>
      </c>
      <c r="AB71" s="27">
        <v>2.0166666666666671</v>
      </c>
      <c r="AC71" s="27">
        <v>4.12</v>
      </c>
      <c r="AD71" s="27">
        <v>3.2100000000000004</v>
      </c>
      <c r="AE71" s="29">
        <v>3973.376666666667</v>
      </c>
      <c r="AF71" s="29">
        <v>1674194.9333333333</v>
      </c>
      <c r="AG71" s="25">
        <v>6.583333333333333</v>
      </c>
      <c r="AH71" s="29">
        <v>8008.7743403923914</v>
      </c>
      <c r="AI71" s="27">
        <v>359.53124881843883</v>
      </c>
      <c r="AJ71" s="27" t="s">
        <v>810</v>
      </c>
      <c r="AK71" s="27" t="s">
        <v>810</v>
      </c>
      <c r="AL71" s="27">
        <v>359.53124881843883</v>
      </c>
      <c r="AM71" s="27">
        <v>184.47135</v>
      </c>
      <c r="AN71" s="27">
        <v>75.373333333333321</v>
      </c>
      <c r="AO71" s="30">
        <v>4.8041666666666663</v>
      </c>
      <c r="AP71" s="27">
        <v>236.66666666666666</v>
      </c>
      <c r="AQ71" s="27">
        <v>191.36</v>
      </c>
      <c r="AR71" s="27">
        <v>114.44333333333333</v>
      </c>
      <c r="AS71" s="27">
        <v>11.353333333333333</v>
      </c>
      <c r="AT71" s="27">
        <v>573.90333333333331</v>
      </c>
      <c r="AU71" s="27">
        <v>5.376666666666666</v>
      </c>
      <c r="AV71" s="27">
        <v>14.99</v>
      </c>
      <c r="AW71" s="27">
        <v>7.19</v>
      </c>
      <c r="AX71" s="27">
        <v>19.466666666666665</v>
      </c>
      <c r="AY71" s="27">
        <v>76.666666666666671</v>
      </c>
      <c r="AZ71" s="27">
        <v>3.68</v>
      </c>
      <c r="BA71" s="27">
        <v>1.7266666666666666</v>
      </c>
      <c r="BB71" s="27">
        <v>23.623333333333335</v>
      </c>
      <c r="BC71" s="27">
        <v>52.976666666666667</v>
      </c>
      <c r="BD71" s="27">
        <v>29.126666666666665</v>
      </c>
      <c r="BE71" s="27">
        <v>44.890000000000008</v>
      </c>
      <c r="BF71" s="27">
        <v>116.46666666666665</v>
      </c>
      <c r="BG71" s="27">
        <v>21.95</v>
      </c>
      <c r="BH71" s="27">
        <v>15.08</v>
      </c>
      <c r="BI71" s="27">
        <v>25.333333333333332</v>
      </c>
      <c r="BJ71" s="27">
        <v>4.6133333333333333</v>
      </c>
      <c r="BK71" s="27">
        <v>90.899999999999991</v>
      </c>
      <c r="BL71" s="27">
        <v>12.013333333333334</v>
      </c>
      <c r="BM71" s="27">
        <v>13.663333333333334</v>
      </c>
    </row>
    <row r="72" spans="1:65" x14ac:dyDescent="0.35">
      <c r="A72" s="13">
        <v>1614260200</v>
      </c>
      <c r="B72" t="s">
        <v>309</v>
      </c>
      <c r="C72" t="s">
        <v>310</v>
      </c>
      <c r="D72" t="s">
        <v>311</v>
      </c>
      <c r="E72" s="27">
        <v>14.076666666666668</v>
      </c>
      <c r="F72" s="27">
        <v>5.9614202898550728</v>
      </c>
      <c r="G72" s="27">
        <v>5.1499999999999995</v>
      </c>
      <c r="H72" s="27">
        <v>1.4633333333333332</v>
      </c>
      <c r="I72" s="27">
        <v>1.3133333333333335</v>
      </c>
      <c r="J72" s="27">
        <v>4.9066666666666672</v>
      </c>
      <c r="K72" s="27">
        <v>4.4433333333333334</v>
      </c>
      <c r="L72" s="27">
        <v>1.7633333333333334</v>
      </c>
      <c r="M72" s="27">
        <v>4.8233333333333333</v>
      </c>
      <c r="N72" s="27">
        <v>4.57</v>
      </c>
      <c r="O72" s="27">
        <v>0.68333333333333324</v>
      </c>
      <c r="P72" s="27">
        <v>1.9466666666666665</v>
      </c>
      <c r="Q72" s="27">
        <v>4.5233333333333334</v>
      </c>
      <c r="R72" s="27">
        <v>4.57</v>
      </c>
      <c r="S72" s="27">
        <v>5.916666666666667</v>
      </c>
      <c r="T72" s="27">
        <v>4.09</v>
      </c>
      <c r="U72" s="27">
        <v>5.503333333333333</v>
      </c>
      <c r="V72" s="27">
        <v>1.5866666666666667</v>
      </c>
      <c r="W72" s="27">
        <v>2.6166666666666667</v>
      </c>
      <c r="X72" s="27">
        <v>2.5366666666666666</v>
      </c>
      <c r="Y72" s="27">
        <v>21.593333333333334</v>
      </c>
      <c r="Z72" s="27">
        <v>7.8566666666666665</v>
      </c>
      <c r="AA72" s="27">
        <v>3.7733333333333334</v>
      </c>
      <c r="AB72" s="27">
        <v>1.8333333333333333</v>
      </c>
      <c r="AC72" s="27">
        <v>4.1566666666666672</v>
      </c>
      <c r="AD72" s="27">
        <v>2.9033333333333338</v>
      </c>
      <c r="AE72" s="29">
        <v>1664.0266666666666</v>
      </c>
      <c r="AF72" s="29">
        <v>521704</v>
      </c>
      <c r="AG72" s="25">
        <v>6.6977777777777776</v>
      </c>
      <c r="AH72" s="29">
        <v>2525.0384569090238</v>
      </c>
      <c r="AI72" s="27" t="s">
        <v>810</v>
      </c>
      <c r="AJ72" s="27">
        <v>64.811824358055588</v>
      </c>
      <c r="AK72" s="27">
        <v>89.389696100528951</v>
      </c>
      <c r="AL72" s="27">
        <v>154.19999999999999</v>
      </c>
      <c r="AM72" s="27">
        <v>176.97194999999999</v>
      </c>
      <c r="AN72" s="27">
        <v>75.926666666666677</v>
      </c>
      <c r="AO72" s="30">
        <v>3.5963333333333338</v>
      </c>
      <c r="AP72" s="27">
        <v>152.62</v>
      </c>
      <c r="AQ72" s="27">
        <v>150.90333333333334</v>
      </c>
      <c r="AR72" s="27">
        <v>97</v>
      </c>
      <c r="AS72" s="27">
        <v>10.79</v>
      </c>
      <c r="AT72" s="27">
        <v>524.49</v>
      </c>
      <c r="AU72" s="27">
        <v>5.456666666666667</v>
      </c>
      <c r="AV72" s="27">
        <v>11.556666666666667</v>
      </c>
      <c r="AW72" s="27">
        <v>4.8933333333333335</v>
      </c>
      <c r="AX72" s="27">
        <v>27.883333333333336</v>
      </c>
      <c r="AY72" s="27">
        <v>41.573333333333331</v>
      </c>
      <c r="AZ72" s="27">
        <v>4.2233333333333327</v>
      </c>
      <c r="BA72" s="27">
        <v>1.2133333333333332</v>
      </c>
      <c r="BB72" s="27">
        <v>18.873333333333331</v>
      </c>
      <c r="BC72" s="27">
        <v>41.193333333333335</v>
      </c>
      <c r="BD72" s="27">
        <v>31.383333333333329</v>
      </c>
      <c r="BE72" s="27">
        <v>48.053333333333342</v>
      </c>
      <c r="BF72" s="27">
        <v>108.99000000000001</v>
      </c>
      <c r="BG72" s="27">
        <v>14.488611111111112</v>
      </c>
      <c r="BH72" s="27">
        <v>11.596666666666669</v>
      </c>
      <c r="BI72" s="27">
        <v>18.526666666666667</v>
      </c>
      <c r="BJ72" s="27">
        <v>3.85</v>
      </c>
      <c r="BK72" s="27">
        <v>75.540000000000006</v>
      </c>
      <c r="BL72" s="27">
        <v>10.586666666666668</v>
      </c>
      <c r="BM72" s="27">
        <v>13.51</v>
      </c>
    </row>
    <row r="73" spans="1:65" x14ac:dyDescent="0.35">
      <c r="A73" s="13">
        <v>1646300800</v>
      </c>
      <c r="B73" t="s">
        <v>309</v>
      </c>
      <c r="C73" t="s">
        <v>312</v>
      </c>
      <c r="D73" t="s">
        <v>313</v>
      </c>
      <c r="E73" s="27">
        <v>14.032197323152275</v>
      </c>
      <c r="F73" s="27">
        <v>6.6274898343695874</v>
      </c>
      <c r="G73" s="27">
        <v>4.6804635881062753</v>
      </c>
      <c r="H73" s="27">
        <v>1.3649291169962929</v>
      </c>
      <c r="I73" s="27">
        <v>1.1922087687712062</v>
      </c>
      <c r="J73" s="27">
        <v>4.5180872315622596</v>
      </c>
      <c r="K73" s="27">
        <v>3.8122885967912041</v>
      </c>
      <c r="L73" s="27">
        <v>1.5924665862326373</v>
      </c>
      <c r="M73" s="27">
        <v>3.8436990590549081</v>
      </c>
      <c r="N73" s="27">
        <v>4.615916440082704</v>
      </c>
      <c r="O73" s="27">
        <v>0.72573123448475796</v>
      </c>
      <c r="P73" s="27">
        <v>1.9528392116106528</v>
      </c>
      <c r="Q73" s="27">
        <v>4.3153805463311263</v>
      </c>
      <c r="R73" s="27">
        <v>4.1651557783883453</v>
      </c>
      <c r="S73" s="27">
        <v>6.2528201912152932</v>
      </c>
      <c r="T73" s="27">
        <v>3.6896815208268836</v>
      </c>
      <c r="U73" s="27">
        <v>5.1679923296786088</v>
      </c>
      <c r="V73" s="27">
        <v>1.410648954181817</v>
      </c>
      <c r="W73" s="27">
        <v>2.3853695149098528</v>
      </c>
      <c r="X73" s="27">
        <v>2.4353182347401532</v>
      </c>
      <c r="Y73" s="27">
        <v>20.598304817049868</v>
      </c>
      <c r="Z73" s="27">
        <v>6.9328115915872814</v>
      </c>
      <c r="AA73" s="27">
        <v>3.4341017625566885</v>
      </c>
      <c r="AB73" s="27">
        <v>1.6330936521220878</v>
      </c>
      <c r="AC73" s="27">
        <v>3.6007188722616497</v>
      </c>
      <c r="AD73" s="27">
        <v>2.5689620936939237</v>
      </c>
      <c r="AE73" s="29">
        <v>1534.1764300680989</v>
      </c>
      <c r="AF73" s="29">
        <v>391424.90250873752</v>
      </c>
      <c r="AG73" s="25">
        <v>6.5286872039318764</v>
      </c>
      <c r="AH73" s="29">
        <v>1859.7674353090224</v>
      </c>
      <c r="AI73" s="27" t="s">
        <v>810</v>
      </c>
      <c r="AJ73" s="27">
        <v>68.682911894105018</v>
      </c>
      <c r="AK73" s="27">
        <v>93.094159027332594</v>
      </c>
      <c r="AL73" s="27">
        <v>161.77000000000001</v>
      </c>
      <c r="AM73" s="27">
        <v>177.83622339961877</v>
      </c>
      <c r="AN73" s="27">
        <v>49.703724703898892</v>
      </c>
      <c r="AO73" s="30">
        <v>3.696631677875081</v>
      </c>
      <c r="AP73" s="27">
        <v>130.57132189279687</v>
      </c>
      <c r="AQ73" s="27">
        <v>151.88975984718172</v>
      </c>
      <c r="AR73" s="27">
        <v>97.666425554847834</v>
      </c>
      <c r="AS73" s="27">
        <v>10.364656762362609</v>
      </c>
      <c r="AT73" s="27">
        <v>409.04931476478015</v>
      </c>
      <c r="AU73" s="27">
        <v>5.7523605688774353</v>
      </c>
      <c r="AV73" s="27">
        <v>10.573743371673709</v>
      </c>
      <c r="AW73" s="27">
        <v>5.0540051533319446</v>
      </c>
      <c r="AX73" s="27">
        <v>22.955518516631415</v>
      </c>
      <c r="AY73" s="27">
        <v>36.088300881352893</v>
      </c>
      <c r="AZ73" s="27">
        <v>4.1621199108461973</v>
      </c>
      <c r="BA73" s="27">
        <v>1.0369587244705587</v>
      </c>
      <c r="BB73" s="27">
        <v>13.194236949118219</v>
      </c>
      <c r="BC73" s="27">
        <v>35.080520699219882</v>
      </c>
      <c r="BD73" s="27">
        <v>22.887898492841984</v>
      </c>
      <c r="BE73" s="27">
        <v>34.862036617021381</v>
      </c>
      <c r="BF73" s="27">
        <v>87.437903090684358</v>
      </c>
      <c r="BG73" s="27">
        <v>10.694903574255584</v>
      </c>
      <c r="BH73" s="27">
        <v>11.745123368183572</v>
      </c>
      <c r="BI73" s="27">
        <v>12.31506482843001</v>
      </c>
      <c r="BJ73" s="27">
        <v>4.1978428188650661</v>
      </c>
      <c r="BK73" s="27">
        <v>65.927043182555522</v>
      </c>
      <c r="BL73" s="27">
        <v>10.410582210232519</v>
      </c>
      <c r="BM73" s="27">
        <v>10.852837417199561</v>
      </c>
    </row>
    <row r="74" spans="1:65" x14ac:dyDescent="0.35">
      <c r="A74" s="13">
        <v>1714010115</v>
      </c>
      <c r="B74" t="s">
        <v>314</v>
      </c>
      <c r="C74" t="s">
        <v>315</v>
      </c>
      <c r="D74" t="s">
        <v>316</v>
      </c>
      <c r="E74" s="27">
        <v>14.073912001806354</v>
      </c>
      <c r="F74" s="27">
        <v>6.2074098643976932</v>
      </c>
      <c r="G74" s="27">
        <v>5.1655374258225129</v>
      </c>
      <c r="H74" s="27">
        <v>1.5708569780622978</v>
      </c>
      <c r="I74" s="27">
        <v>1.1522602267709636</v>
      </c>
      <c r="J74" s="27">
        <v>4.8364377998604802</v>
      </c>
      <c r="K74" s="27">
        <v>4.174446178016189</v>
      </c>
      <c r="L74" s="27">
        <v>1.6308259405928256</v>
      </c>
      <c r="M74" s="27">
        <v>4.6296167265609229</v>
      </c>
      <c r="N74" s="27">
        <v>4.8305492494408604</v>
      </c>
      <c r="O74" s="27">
        <v>0.69438257848036766</v>
      </c>
      <c r="P74" s="27">
        <v>1.9455497137001903</v>
      </c>
      <c r="Q74" s="27">
        <v>3.6862980138131696</v>
      </c>
      <c r="R74" s="27">
        <v>4.5012868807680793</v>
      </c>
      <c r="S74" s="27">
        <v>5.6559122439487117</v>
      </c>
      <c r="T74" s="27">
        <v>4.2615347700649755</v>
      </c>
      <c r="U74" s="27">
        <v>5.2527928437568967</v>
      </c>
      <c r="V74" s="27">
        <v>1.6544270271863499</v>
      </c>
      <c r="W74" s="27">
        <v>2.386002128206115</v>
      </c>
      <c r="X74" s="27">
        <v>1.976361642058386</v>
      </c>
      <c r="Y74" s="27">
        <v>18.911039779588744</v>
      </c>
      <c r="Z74" s="27">
        <v>7.5250409301765382</v>
      </c>
      <c r="AA74" s="27">
        <v>3.5126148262813097</v>
      </c>
      <c r="AB74" s="27">
        <v>1.9250752409579459</v>
      </c>
      <c r="AC74" s="27">
        <v>3.8461393178107293</v>
      </c>
      <c r="AD74" s="27">
        <v>2.7597710939558397</v>
      </c>
      <c r="AE74" s="29">
        <v>1447.2021726882356</v>
      </c>
      <c r="AF74" s="29">
        <v>424295.02396272757</v>
      </c>
      <c r="AG74" s="25">
        <v>6.4142545578857364</v>
      </c>
      <c r="AH74" s="29">
        <v>1980.7001584582224</v>
      </c>
      <c r="AI74" s="27" t="s">
        <v>810</v>
      </c>
      <c r="AJ74" s="27">
        <v>65.611614669000019</v>
      </c>
      <c r="AK74" s="27">
        <v>80.309818721260143</v>
      </c>
      <c r="AL74" s="27">
        <v>145.92000000000002</v>
      </c>
      <c r="AM74" s="27">
        <v>198.18901453503449</v>
      </c>
      <c r="AN74" s="27">
        <v>56.145047321175873</v>
      </c>
      <c r="AO74" s="30">
        <v>3.5493744582261937</v>
      </c>
      <c r="AP74" s="27">
        <v>242.87486638884323</v>
      </c>
      <c r="AQ74" s="27">
        <v>139.31934080071548</v>
      </c>
      <c r="AR74" s="27">
        <v>123.04084593522094</v>
      </c>
      <c r="AS74" s="27">
        <v>10.331187281605258</v>
      </c>
      <c r="AT74" s="27">
        <v>468.39315532846621</v>
      </c>
      <c r="AU74" s="27">
        <v>5.0309199384860515</v>
      </c>
      <c r="AV74" s="27">
        <v>13.108267817475834</v>
      </c>
      <c r="AW74" s="27">
        <v>5.4693017595810893</v>
      </c>
      <c r="AX74" s="27">
        <v>30.344107591864667</v>
      </c>
      <c r="AY74" s="27">
        <v>42.248049664874628</v>
      </c>
      <c r="AZ74" s="27">
        <v>3.9256927647243907</v>
      </c>
      <c r="BA74" s="27">
        <v>1.2223682645118208</v>
      </c>
      <c r="BB74" s="27">
        <v>16.277331602640828</v>
      </c>
      <c r="BC74" s="27">
        <v>59.192712435268369</v>
      </c>
      <c r="BD74" s="27">
        <v>42.204467459343284</v>
      </c>
      <c r="BE74" s="27">
        <v>50.50621392341187</v>
      </c>
      <c r="BF74" s="27">
        <v>113.00997884594186</v>
      </c>
      <c r="BG74" s="27">
        <v>9.0516365511239272</v>
      </c>
      <c r="BH74" s="27">
        <v>10.075058287520173</v>
      </c>
      <c r="BI74" s="27">
        <v>17.739724885209124</v>
      </c>
      <c r="BJ74" s="27">
        <v>4.3498294900621977</v>
      </c>
      <c r="BK74" s="27">
        <v>63.977312682524193</v>
      </c>
      <c r="BL74" s="27">
        <v>9.4713813740108268</v>
      </c>
      <c r="BM74" s="27">
        <v>11.845217205560358</v>
      </c>
    </row>
    <row r="75" spans="1:65" x14ac:dyDescent="0.35">
      <c r="A75" s="13">
        <v>1716580200</v>
      </c>
      <c r="B75" t="s">
        <v>314</v>
      </c>
      <c r="C75" t="s">
        <v>317</v>
      </c>
      <c r="D75" t="s">
        <v>318</v>
      </c>
      <c r="E75" s="27">
        <v>13.68</v>
      </c>
      <c r="F75" s="27">
        <v>5.9356032719836405</v>
      </c>
      <c r="G75" s="27">
        <v>4.7233333333333327</v>
      </c>
      <c r="H75" s="27">
        <v>1.41</v>
      </c>
      <c r="I75" s="27">
        <v>1.1433333333333333</v>
      </c>
      <c r="J75" s="27">
        <v>4.5799999999999992</v>
      </c>
      <c r="K75" s="27">
        <v>3.77</v>
      </c>
      <c r="L75" s="27">
        <v>1.55</v>
      </c>
      <c r="M75" s="27">
        <v>4.376666666666666</v>
      </c>
      <c r="N75" s="27">
        <v>5.0733333333333333</v>
      </c>
      <c r="O75" s="27">
        <v>0.76082083333333339</v>
      </c>
      <c r="P75" s="27">
        <v>1.9766666666666666</v>
      </c>
      <c r="Q75" s="27">
        <v>3.5166666666666671</v>
      </c>
      <c r="R75" s="27">
        <v>4.4633333333333329</v>
      </c>
      <c r="S75" s="27">
        <v>5.6433333333333335</v>
      </c>
      <c r="T75" s="27">
        <v>3.8133333333333339</v>
      </c>
      <c r="U75" s="27">
        <v>5.1633333333333331</v>
      </c>
      <c r="V75" s="27">
        <v>1.6066666666666667</v>
      </c>
      <c r="W75" s="27">
        <v>2.4</v>
      </c>
      <c r="X75" s="27">
        <v>1.9633333333333332</v>
      </c>
      <c r="Y75" s="27">
        <v>18.836666666666666</v>
      </c>
      <c r="Z75" s="27">
        <v>6.6333333333333329</v>
      </c>
      <c r="AA75" s="27">
        <v>3.7533333333333334</v>
      </c>
      <c r="AB75" s="27">
        <v>1.8333333333333333</v>
      </c>
      <c r="AC75" s="27">
        <v>3.7966666666666669</v>
      </c>
      <c r="AD75" s="27">
        <v>2.7133333333333334</v>
      </c>
      <c r="AE75" s="29">
        <v>946.64</v>
      </c>
      <c r="AF75" s="29">
        <v>365358.33333333331</v>
      </c>
      <c r="AG75" s="25">
        <v>6.8538333333333341</v>
      </c>
      <c r="AH75" s="29">
        <v>1796.6517843235508</v>
      </c>
      <c r="AI75" s="27" t="s">
        <v>810</v>
      </c>
      <c r="AJ75" s="27">
        <v>65.097992232068734</v>
      </c>
      <c r="AK75" s="27">
        <v>93.74014457680768</v>
      </c>
      <c r="AL75" s="27">
        <v>158.83999999999997</v>
      </c>
      <c r="AM75" s="27">
        <v>198.03195000000002</v>
      </c>
      <c r="AN75" s="27">
        <v>47.390000000000008</v>
      </c>
      <c r="AO75" s="30">
        <v>3.6330902776666671</v>
      </c>
      <c r="AP75" s="27">
        <v>82.61</v>
      </c>
      <c r="AQ75" s="27">
        <v>126.66666666666667</v>
      </c>
      <c r="AR75" s="27">
        <v>88.75</v>
      </c>
      <c r="AS75" s="27">
        <v>10.340000000000002</v>
      </c>
      <c r="AT75" s="27">
        <v>448.13666666666671</v>
      </c>
      <c r="AU75" s="27">
        <v>5.5933333333333337</v>
      </c>
      <c r="AV75" s="27">
        <v>12.37</v>
      </c>
      <c r="AW75" s="27">
        <v>6.2166666666666659</v>
      </c>
      <c r="AX75" s="27">
        <v>21.056666666666668</v>
      </c>
      <c r="AY75" s="27">
        <v>41.723333333333336</v>
      </c>
      <c r="AZ75" s="27">
        <v>3.7000000000000006</v>
      </c>
      <c r="BA75" s="27">
        <v>1.2699999999999998</v>
      </c>
      <c r="BB75" s="27">
        <v>17.593333333333334</v>
      </c>
      <c r="BC75" s="27">
        <v>28.436666666666667</v>
      </c>
      <c r="BD75" s="27">
        <v>18.690000000000001</v>
      </c>
      <c r="BE75" s="27">
        <v>28.223333333333333</v>
      </c>
      <c r="BF75" s="27">
        <v>103</v>
      </c>
      <c r="BG75" s="27">
        <v>14.666666666666666</v>
      </c>
      <c r="BH75" s="27">
        <v>11.83</v>
      </c>
      <c r="BI75" s="27">
        <v>19.666666666666668</v>
      </c>
      <c r="BJ75" s="27">
        <v>3.78</v>
      </c>
      <c r="BK75" s="27">
        <v>58.593333333333334</v>
      </c>
      <c r="BL75" s="27">
        <v>9.4166666666666661</v>
      </c>
      <c r="BM75" s="27">
        <v>11.35</v>
      </c>
    </row>
    <row r="76" spans="1:65" x14ac:dyDescent="0.35">
      <c r="A76" s="13">
        <v>1716984280</v>
      </c>
      <c r="B76" t="s">
        <v>314</v>
      </c>
      <c r="C76" t="s">
        <v>820</v>
      </c>
      <c r="D76" t="s">
        <v>800</v>
      </c>
      <c r="E76" s="27">
        <v>13.866666666666667</v>
      </c>
      <c r="F76" s="27">
        <v>5.2837493067110373</v>
      </c>
      <c r="G76" s="27">
        <v>5.32</v>
      </c>
      <c r="H76" s="27">
        <v>1.42</v>
      </c>
      <c r="I76" s="27">
        <v>1.3499999999999999</v>
      </c>
      <c r="J76" s="27">
        <v>4.873333333333334</v>
      </c>
      <c r="K76" s="27">
        <v>4.3400000000000007</v>
      </c>
      <c r="L76" s="27">
        <v>1.7333333333333332</v>
      </c>
      <c r="M76" s="27">
        <v>4.6833333333333336</v>
      </c>
      <c r="N76" s="27">
        <v>4.8999999999999995</v>
      </c>
      <c r="O76" s="27">
        <v>0.77333333333333343</v>
      </c>
      <c r="P76" s="27">
        <v>1.9766666666666666</v>
      </c>
      <c r="Q76" s="27">
        <v>4.0066666666666668</v>
      </c>
      <c r="R76" s="27">
        <v>4.6333333333333329</v>
      </c>
      <c r="S76" s="27">
        <v>5.61</v>
      </c>
      <c r="T76" s="27">
        <v>4.333333333333333</v>
      </c>
      <c r="U76" s="27">
        <v>5.166666666666667</v>
      </c>
      <c r="V76" s="27">
        <v>1.843333333333333</v>
      </c>
      <c r="W76" s="27">
        <v>2.41</v>
      </c>
      <c r="X76" s="27">
        <v>2.2433333333333336</v>
      </c>
      <c r="Y76" s="27">
        <v>19.989999999999998</v>
      </c>
      <c r="Z76" s="27">
        <v>8.2833333333333332</v>
      </c>
      <c r="AA76" s="27">
        <v>3.9299999999999997</v>
      </c>
      <c r="AB76" s="27">
        <v>2.0933333333333333</v>
      </c>
      <c r="AC76" s="27">
        <v>4.16</v>
      </c>
      <c r="AD76" s="27">
        <v>2.8866666666666667</v>
      </c>
      <c r="AE76" s="29">
        <v>3081.1800000000003</v>
      </c>
      <c r="AF76" s="29">
        <v>540091</v>
      </c>
      <c r="AG76" s="25">
        <v>6.5679166666666662</v>
      </c>
      <c r="AH76" s="29">
        <v>2578.0556569373607</v>
      </c>
      <c r="AI76" s="27" t="s">
        <v>810</v>
      </c>
      <c r="AJ76" s="27">
        <v>77.013199495862466</v>
      </c>
      <c r="AK76" s="27">
        <v>71.574817907149352</v>
      </c>
      <c r="AL76" s="27">
        <v>148.57999999999998</v>
      </c>
      <c r="AM76" s="27">
        <v>210.03195000000002</v>
      </c>
      <c r="AN76" s="27">
        <v>70.87</v>
      </c>
      <c r="AO76" s="30">
        <v>3.5553194444444443</v>
      </c>
      <c r="AP76" s="27">
        <v>118.27</v>
      </c>
      <c r="AQ76" s="27">
        <v>167.66666666666666</v>
      </c>
      <c r="AR76" s="27">
        <v>128.22</v>
      </c>
      <c r="AS76" s="27">
        <v>10.966666666666667</v>
      </c>
      <c r="AT76" s="27">
        <v>382.33666666666664</v>
      </c>
      <c r="AU76" s="27">
        <v>5.6133333333333333</v>
      </c>
      <c r="AV76" s="27">
        <v>13.406666666666666</v>
      </c>
      <c r="AW76" s="27">
        <v>4.8900000000000006</v>
      </c>
      <c r="AX76" s="27">
        <v>33.693333333333335</v>
      </c>
      <c r="AY76" s="27">
        <v>53.443333333333328</v>
      </c>
      <c r="AZ76" s="27">
        <v>3.7533333333333334</v>
      </c>
      <c r="BA76" s="27">
        <v>1.2666666666666666</v>
      </c>
      <c r="BB76" s="27">
        <v>14.986666666666666</v>
      </c>
      <c r="BC76" s="27">
        <v>37.073333333333331</v>
      </c>
      <c r="BD76" s="27">
        <v>26.193333333333332</v>
      </c>
      <c r="BE76" s="27">
        <v>31.263333333333332</v>
      </c>
      <c r="BF76" s="27">
        <v>83.676666666666677</v>
      </c>
      <c r="BG76" s="27">
        <v>21.622222222222224</v>
      </c>
      <c r="BH76" s="27">
        <v>17.91333333333333</v>
      </c>
      <c r="BI76" s="27">
        <v>24.583333333333332</v>
      </c>
      <c r="BJ76" s="27">
        <v>3.2133333333333334</v>
      </c>
      <c r="BK76" s="27">
        <v>82.11</v>
      </c>
      <c r="BL76" s="27">
        <v>9.9966666666666661</v>
      </c>
      <c r="BM76" s="27">
        <v>11.676666666666668</v>
      </c>
    </row>
    <row r="77" spans="1:65" x14ac:dyDescent="0.35">
      <c r="A77" s="13">
        <v>1719500370</v>
      </c>
      <c r="B77" t="s">
        <v>314</v>
      </c>
      <c r="C77" t="s">
        <v>319</v>
      </c>
      <c r="D77" t="s">
        <v>320</v>
      </c>
      <c r="E77" s="27">
        <v>13.816666666666668</v>
      </c>
      <c r="F77" s="27">
        <v>5.9444798301486195</v>
      </c>
      <c r="G77" s="27">
        <v>4.76</v>
      </c>
      <c r="H77" s="27">
        <v>1.3866666666666667</v>
      </c>
      <c r="I77" s="27">
        <v>1.1299999999999999</v>
      </c>
      <c r="J77" s="27">
        <v>4.5533333333333337</v>
      </c>
      <c r="K77" s="27">
        <v>3.9933333333333336</v>
      </c>
      <c r="L77" s="27">
        <v>1.5366666666666668</v>
      </c>
      <c r="M77" s="27">
        <v>4.3299999999999992</v>
      </c>
      <c r="N77" s="27">
        <v>5.083333333333333</v>
      </c>
      <c r="O77" s="27">
        <v>0.69</v>
      </c>
      <c r="P77" s="27">
        <v>1.9466666666666665</v>
      </c>
      <c r="Q77" s="27">
        <v>3.6133333333333333</v>
      </c>
      <c r="R77" s="27">
        <v>4.4833333333333334</v>
      </c>
      <c r="S77" s="27">
        <v>5.6499999999999995</v>
      </c>
      <c r="T77" s="27">
        <v>3.8466666666666662</v>
      </c>
      <c r="U77" s="27">
        <v>5.1433333333333335</v>
      </c>
      <c r="V77" s="27">
        <v>1.4566666666666668</v>
      </c>
      <c r="W77" s="27">
        <v>2.4333333333333336</v>
      </c>
      <c r="X77" s="27">
        <v>1.9633333333333336</v>
      </c>
      <c r="Y77" s="27">
        <v>18.989999999999998</v>
      </c>
      <c r="Z77" s="27">
        <v>7.2266666666666666</v>
      </c>
      <c r="AA77" s="27">
        <v>3.6633333333333336</v>
      </c>
      <c r="AB77" s="27">
        <v>1.7733333333333334</v>
      </c>
      <c r="AC77" s="27">
        <v>3.8366666666666673</v>
      </c>
      <c r="AD77" s="27">
        <v>2.7466666666666661</v>
      </c>
      <c r="AE77" s="29">
        <v>727.22333333333336</v>
      </c>
      <c r="AF77" s="29">
        <v>261052.33333333334</v>
      </c>
      <c r="AG77" s="25">
        <v>7.1019999999999994</v>
      </c>
      <c r="AH77" s="29">
        <v>1316.5700412533017</v>
      </c>
      <c r="AI77" s="27" t="s">
        <v>810</v>
      </c>
      <c r="AJ77" s="27">
        <v>63.130898924739768</v>
      </c>
      <c r="AK77" s="27">
        <v>93.741529448011377</v>
      </c>
      <c r="AL77" s="27">
        <v>156.87</v>
      </c>
      <c r="AM77" s="27">
        <v>198.03195000000002</v>
      </c>
      <c r="AN77" s="27">
        <v>45</v>
      </c>
      <c r="AO77" s="30">
        <v>3.5209999999999995</v>
      </c>
      <c r="AP77" s="27">
        <v>86.666666666666671</v>
      </c>
      <c r="AQ77" s="27">
        <v>110</v>
      </c>
      <c r="AR77" s="27">
        <v>82</v>
      </c>
      <c r="AS77" s="27">
        <v>10.173333333333334</v>
      </c>
      <c r="AT77" s="27">
        <v>511</v>
      </c>
      <c r="AU77" s="27">
        <v>4.29</v>
      </c>
      <c r="AV77" s="27">
        <v>10.69</v>
      </c>
      <c r="AW77" s="27">
        <v>3.99</v>
      </c>
      <c r="AX77" s="27">
        <v>19.723333333333333</v>
      </c>
      <c r="AY77" s="27">
        <v>37.223333333333336</v>
      </c>
      <c r="AZ77" s="27">
        <v>3.7233333333333327</v>
      </c>
      <c r="BA77" s="27">
        <v>1.3233333333333333</v>
      </c>
      <c r="BB77" s="27">
        <v>14.833333333333334</v>
      </c>
      <c r="BC77" s="27">
        <v>31.666666666666668</v>
      </c>
      <c r="BD77" s="27">
        <v>21.053333333333331</v>
      </c>
      <c r="BE77" s="27">
        <v>35</v>
      </c>
      <c r="BF77" s="27">
        <v>58.666666666666664</v>
      </c>
      <c r="BG77" s="27">
        <v>9.99</v>
      </c>
      <c r="BH77" s="27">
        <v>9.99</v>
      </c>
      <c r="BI77" s="27">
        <v>16</v>
      </c>
      <c r="BJ77" s="27">
        <v>2</v>
      </c>
      <c r="BK77" s="27">
        <v>64.666666666666671</v>
      </c>
      <c r="BL77" s="27">
        <v>9.6066666666666674</v>
      </c>
      <c r="BM77" s="27">
        <v>13.266666666666666</v>
      </c>
    </row>
    <row r="78" spans="1:65" x14ac:dyDescent="0.35">
      <c r="A78" s="13">
        <v>1716984520</v>
      </c>
      <c r="B78" t="s">
        <v>314</v>
      </c>
      <c r="C78" t="s">
        <v>820</v>
      </c>
      <c r="D78" t="s">
        <v>871</v>
      </c>
      <c r="E78" s="27">
        <v>13.879468272326667</v>
      </c>
      <c r="F78" s="27">
        <v>5.8637933729890568</v>
      </c>
      <c r="G78" s="27">
        <v>4.7938244208952225</v>
      </c>
      <c r="H78" s="27">
        <v>1.3846996685470108</v>
      </c>
      <c r="I78" s="27">
        <v>1.1865527590423686</v>
      </c>
      <c r="J78" s="27">
        <v>4.6878784399999853</v>
      </c>
      <c r="K78" s="27">
        <v>3.8776523769741247</v>
      </c>
      <c r="L78" s="27">
        <v>1.5750148303949905</v>
      </c>
      <c r="M78" s="27">
        <v>4.4677189234547177</v>
      </c>
      <c r="N78" s="27">
        <v>5.1132261497581846</v>
      </c>
      <c r="O78" s="27">
        <v>0.72882576638122643</v>
      </c>
      <c r="P78" s="27">
        <v>1.986172544943986</v>
      </c>
      <c r="Q78" s="27">
        <v>3.7202290164190881</v>
      </c>
      <c r="R78" s="27">
        <v>4.4811737447829332</v>
      </c>
      <c r="S78" s="27">
        <v>5.5765530427731109</v>
      </c>
      <c r="T78" s="27">
        <v>3.9955083404250433</v>
      </c>
      <c r="U78" s="27">
        <v>5.2044484335500156</v>
      </c>
      <c r="V78" s="27">
        <v>1.5272964467116872</v>
      </c>
      <c r="W78" s="27">
        <v>2.3791260440929016</v>
      </c>
      <c r="X78" s="27">
        <v>2.0300307127050172</v>
      </c>
      <c r="Y78" s="27">
        <v>19.245466056024465</v>
      </c>
      <c r="Z78" s="27">
        <v>7.2410665120972046</v>
      </c>
      <c r="AA78" s="27">
        <v>3.4873391482278771</v>
      </c>
      <c r="AB78" s="27">
        <v>1.7115116195382043</v>
      </c>
      <c r="AC78" s="27">
        <v>3.8401555674794934</v>
      </c>
      <c r="AD78" s="27">
        <v>2.7660334587285305</v>
      </c>
      <c r="AE78" s="29">
        <v>1517.1689440369562</v>
      </c>
      <c r="AF78" s="29">
        <v>377823.11879539659</v>
      </c>
      <c r="AG78" s="25">
        <v>6.8868866359223899</v>
      </c>
      <c r="AH78" s="29">
        <v>1861.3298945489803</v>
      </c>
      <c r="AI78" s="27" t="s">
        <v>810</v>
      </c>
      <c r="AJ78" s="27">
        <v>70.530517638723083</v>
      </c>
      <c r="AK78" s="27">
        <v>56.07210319269268</v>
      </c>
      <c r="AL78" s="27">
        <v>126.6</v>
      </c>
      <c r="AM78" s="27">
        <v>198.22895923980704</v>
      </c>
      <c r="AN78" s="27">
        <v>64.097923378148025</v>
      </c>
      <c r="AO78" s="30">
        <v>4.0264792669424869</v>
      </c>
      <c r="AP78" s="27">
        <v>117.14186830684213</v>
      </c>
      <c r="AQ78" s="27">
        <v>149.88975984718172</v>
      </c>
      <c r="AR78" s="27">
        <v>109.99972905991494</v>
      </c>
      <c r="AS78" s="27">
        <v>10.399104694282995</v>
      </c>
      <c r="AT78" s="27">
        <v>384.06700129062716</v>
      </c>
      <c r="AU78" s="27">
        <v>5.8441552566288593</v>
      </c>
      <c r="AV78" s="27">
        <v>13.745026716394221</v>
      </c>
      <c r="AW78" s="27">
        <v>5.0193675261446886</v>
      </c>
      <c r="AX78" s="27">
        <v>35.500226483831234</v>
      </c>
      <c r="AY78" s="27">
        <v>44.275575709978717</v>
      </c>
      <c r="AZ78" s="27">
        <v>3.8524723161142536</v>
      </c>
      <c r="BA78" s="27">
        <v>1.2215586929312441</v>
      </c>
      <c r="BB78" s="27">
        <v>28.174160101876492</v>
      </c>
      <c r="BC78" s="27">
        <v>51.473444219602861</v>
      </c>
      <c r="BD78" s="27">
        <v>35.600006854833616</v>
      </c>
      <c r="BE78" s="27">
        <v>44.525583544014317</v>
      </c>
      <c r="BF78" s="27">
        <v>83.790417343571519</v>
      </c>
      <c r="BG78" s="27">
        <v>9.0650561204287854</v>
      </c>
      <c r="BH78" s="27">
        <v>14.03358494460671</v>
      </c>
      <c r="BI78" s="27">
        <v>15.579559807497985</v>
      </c>
      <c r="BJ78" s="27">
        <v>3.1960212216205277</v>
      </c>
      <c r="BK78" s="27">
        <v>65.857895849280453</v>
      </c>
      <c r="BL78" s="27">
        <v>10.078240671782305</v>
      </c>
      <c r="BM78" s="27">
        <v>11.435724555251177</v>
      </c>
    </row>
    <row r="79" spans="1:65" x14ac:dyDescent="0.35">
      <c r="A79" s="13">
        <v>1728100480</v>
      </c>
      <c r="B79" t="s">
        <v>314</v>
      </c>
      <c r="C79" t="s">
        <v>321</v>
      </c>
      <c r="D79" t="s">
        <v>322</v>
      </c>
      <c r="E79" s="27">
        <v>13.75</v>
      </c>
      <c r="F79" s="27">
        <v>6.3062660944206002</v>
      </c>
      <c r="G79" s="27">
        <v>4.876666666666666</v>
      </c>
      <c r="H79" s="27">
        <v>1.3933333333333333</v>
      </c>
      <c r="I79" s="27">
        <v>1.1299999999999999</v>
      </c>
      <c r="J79" s="27">
        <v>4.6333333333333329</v>
      </c>
      <c r="K79" s="27">
        <v>4.0733333333333333</v>
      </c>
      <c r="L79" s="27">
        <v>1.5666666666666667</v>
      </c>
      <c r="M79" s="27">
        <v>4.3433333333333328</v>
      </c>
      <c r="N79" s="27">
        <v>4.96</v>
      </c>
      <c r="O79" s="27">
        <v>0.71666666666666667</v>
      </c>
      <c r="P79" s="27">
        <v>1.9799999999999998</v>
      </c>
      <c r="Q79" s="27">
        <v>3.5966666666666662</v>
      </c>
      <c r="R79" s="27">
        <v>4.4733333333333336</v>
      </c>
      <c r="S79" s="27">
        <v>5.7433333333333332</v>
      </c>
      <c r="T79" s="27">
        <v>4.3366666666666669</v>
      </c>
      <c r="U79" s="27">
        <v>5.1733333333333329</v>
      </c>
      <c r="V79" s="27">
        <v>1.5566666666666666</v>
      </c>
      <c r="W79" s="27">
        <v>2.3966666666666665</v>
      </c>
      <c r="X79" s="27">
        <v>1.96</v>
      </c>
      <c r="Y79" s="27">
        <v>18.856666666666666</v>
      </c>
      <c r="Z79" s="27">
        <v>7.083333333333333</v>
      </c>
      <c r="AA79" s="27">
        <v>3.6</v>
      </c>
      <c r="AB79" s="27">
        <v>1.8733333333333333</v>
      </c>
      <c r="AC79" s="27">
        <v>3.85</v>
      </c>
      <c r="AD79" s="27">
        <v>2.7533333333333334</v>
      </c>
      <c r="AE79" s="29">
        <v>1264.1533333333334</v>
      </c>
      <c r="AF79" s="29">
        <v>311442.66666666669</v>
      </c>
      <c r="AG79" s="25">
        <v>6.8949999999999996</v>
      </c>
      <c r="AH79" s="29">
        <v>1536.6972312488635</v>
      </c>
      <c r="AI79" s="27" t="s">
        <v>810</v>
      </c>
      <c r="AJ79" s="27">
        <v>77.147570936042669</v>
      </c>
      <c r="AK79" s="27">
        <v>80.299701991050256</v>
      </c>
      <c r="AL79" s="27">
        <v>157.44999999999999</v>
      </c>
      <c r="AM79" s="27">
        <v>197.49390000000002</v>
      </c>
      <c r="AN79" s="27">
        <v>61.359999999999992</v>
      </c>
      <c r="AO79" s="30">
        <v>3.1726309523809526</v>
      </c>
      <c r="AP79" s="27">
        <v>93.663333333333341</v>
      </c>
      <c r="AQ79" s="27">
        <v>120.21999999999998</v>
      </c>
      <c r="AR79" s="27">
        <v>113.44333333333333</v>
      </c>
      <c r="AS79" s="27">
        <v>10.476666666666667</v>
      </c>
      <c r="AT79" s="27">
        <v>365.52</v>
      </c>
      <c r="AU79" s="27">
        <v>5.9899999999999993</v>
      </c>
      <c r="AV79" s="27">
        <v>13.796666666666667</v>
      </c>
      <c r="AW79" s="27">
        <v>5</v>
      </c>
      <c r="AX79" s="27">
        <v>23.556666666666668</v>
      </c>
      <c r="AY79" s="27">
        <v>42.28</v>
      </c>
      <c r="AZ79" s="27">
        <v>3.7733333333333334</v>
      </c>
      <c r="BA79" s="27">
        <v>1.4566666666666663</v>
      </c>
      <c r="BB79" s="27">
        <v>13.86</v>
      </c>
      <c r="BC79" s="27">
        <v>41.01</v>
      </c>
      <c r="BD79" s="27">
        <v>29.213333333333335</v>
      </c>
      <c r="BE79" s="27">
        <v>36.409999999999997</v>
      </c>
      <c r="BF79" s="27">
        <v>76.75</v>
      </c>
      <c r="BG79" s="27">
        <v>4.333333333333333</v>
      </c>
      <c r="BH79" s="27">
        <v>8.75</v>
      </c>
      <c r="BI79" s="27">
        <v>18.333333333333332</v>
      </c>
      <c r="BJ79" s="27">
        <v>3.4533333333333331</v>
      </c>
      <c r="BK79" s="27">
        <v>44.76</v>
      </c>
      <c r="BL79" s="27">
        <v>10.43</v>
      </c>
      <c r="BM79" s="27">
        <v>12.26</v>
      </c>
    </row>
    <row r="80" spans="1:65" x14ac:dyDescent="0.35">
      <c r="A80" s="13">
        <v>1737900700</v>
      </c>
      <c r="B80" t="s">
        <v>314</v>
      </c>
      <c r="C80" t="s">
        <v>323</v>
      </c>
      <c r="D80" t="s">
        <v>324</v>
      </c>
      <c r="E80" s="27">
        <v>13.983333333333334</v>
      </c>
      <c r="F80" s="27">
        <v>6.2346833681280449</v>
      </c>
      <c r="G80" s="27">
        <v>4.9766666666666675</v>
      </c>
      <c r="H80" s="27">
        <v>1.61</v>
      </c>
      <c r="I80" s="27">
        <v>1.1466666666666667</v>
      </c>
      <c r="J80" s="27">
        <v>4.74</v>
      </c>
      <c r="K80" s="27">
        <v>4.1333333333333329</v>
      </c>
      <c r="L80" s="27">
        <v>1.5533333333333335</v>
      </c>
      <c r="M80" s="27">
        <v>4.54</v>
      </c>
      <c r="N80" s="27">
        <v>4.9666666666666659</v>
      </c>
      <c r="O80" s="27">
        <v>0.69999999999999984</v>
      </c>
      <c r="P80" s="27">
        <v>1.9400000000000002</v>
      </c>
      <c r="Q80" s="27">
        <v>3.6033333333333335</v>
      </c>
      <c r="R80" s="27">
        <v>4.5199999999999996</v>
      </c>
      <c r="S80" s="27">
        <v>5.7866666666666662</v>
      </c>
      <c r="T80" s="27">
        <v>4.16</v>
      </c>
      <c r="U80" s="27">
        <v>5.2833333333333332</v>
      </c>
      <c r="V80" s="27">
        <v>1.4933333333333334</v>
      </c>
      <c r="W80" s="27">
        <v>2.4766666666666666</v>
      </c>
      <c r="X80" s="27">
        <v>1.9799999999999998</v>
      </c>
      <c r="Y80" s="27">
        <v>18.89</v>
      </c>
      <c r="Z80" s="27">
        <v>7.5433333333333339</v>
      </c>
      <c r="AA80" s="27">
        <v>3.7600000000000002</v>
      </c>
      <c r="AB80" s="27">
        <v>1.7633333333333334</v>
      </c>
      <c r="AC80" s="27">
        <v>3.8633333333333333</v>
      </c>
      <c r="AD80" s="27">
        <v>2.7966666666666669</v>
      </c>
      <c r="AE80" s="29">
        <v>949.75</v>
      </c>
      <c r="AF80" s="29">
        <v>356666.66666666669</v>
      </c>
      <c r="AG80" s="25">
        <v>6.913333333333334</v>
      </c>
      <c r="AH80" s="29">
        <v>1766.1178283137822</v>
      </c>
      <c r="AI80" s="27" t="s">
        <v>810</v>
      </c>
      <c r="AJ80" s="27">
        <v>65.780209679083995</v>
      </c>
      <c r="AK80" s="27">
        <v>92.733388866823532</v>
      </c>
      <c r="AL80" s="27">
        <v>158.51</v>
      </c>
      <c r="AM80" s="27">
        <v>197.49390000000002</v>
      </c>
      <c r="AN80" s="27">
        <v>53.333333333333336</v>
      </c>
      <c r="AO80" s="30">
        <v>3.6785999999999999</v>
      </c>
      <c r="AP80" s="27">
        <v>119.25</v>
      </c>
      <c r="AQ80" s="27">
        <v>128.33333333333334</v>
      </c>
      <c r="AR80" s="27">
        <v>81.166666666666671</v>
      </c>
      <c r="AS80" s="27">
        <v>10.340000000000002</v>
      </c>
      <c r="AT80" s="27">
        <v>437.64000000000004</v>
      </c>
      <c r="AU80" s="27">
        <v>4.99</v>
      </c>
      <c r="AV80" s="27">
        <v>12.493333333333332</v>
      </c>
      <c r="AW80" s="27">
        <v>5.94</v>
      </c>
      <c r="AX80" s="27">
        <v>25</v>
      </c>
      <c r="AY80" s="27">
        <v>39</v>
      </c>
      <c r="AZ80" s="27">
        <v>3.7966666666666669</v>
      </c>
      <c r="BA80" s="27">
        <v>1.3466666666666667</v>
      </c>
      <c r="BB80" s="27">
        <v>15.726666666666667</v>
      </c>
      <c r="BC80" s="27">
        <v>34.99</v>
      </c>
      <c r="BD80" s="27">
        <v>24.656666666666666</v>
      </c>
      <c r="BE80" s="27">
        <v>34.99</v>
      </c>
      <c r="BF80" s="27">
        <v>90</v>
      </c>
      <c r="BG80" s="27">
        <v>12.048888888888888</v>
      </c>
      <c r="BH80" s="27">
        <v>9.9066666666666663</v>
      </c>
      <c r="BI80" s="27">
        <v>15</v>
      </c>
      <c r="BJ80" s="27">
        <v>2.6333333333333333</v>
      </c>
      <c r="BK80" s="27">
        <v>44.666666666666664</v>
      </c>
      <c r="BL80" s="27">
        <v>10.32</v>
      </c>
      <c r="BM80" s="27">
        <v>14.316666666666668</v>
      </c>
    </row>
    <row r="81" spans="1:65" x14ac:dyDescent="0.35">
      <c r="A81" s="13">
        <v>1740420800</v>
      </c>
      <c r="B81" t="s">
        <v>314</v>
      </c>
      <c r="C81" t="s">
        <v>325</v>
      </c>
      <c r="D81" t="s">
        <v>326</v>
      </c>
      <c r="E81" s="27">
        <v>14.073333333333332</v>
      </c>
      <c r="F81" s="27">
        <v>5.7237687366167025</v>
      </c>
      <c r="G81" s="27">
        <v>4.6999999999999993</v>
      </c>
      <c r="H81" s="27">
        <v>1.4166666666666667</v>
      </c>
      <c r="I81" s="27">
        <v>1.1533333333333333</v>
      </c>
      <c r="J81" s="27">
        <v>4.63</v>
      </c>
      <c r="K81" s="27">
        <v>3.723333333333334</v>
      </c>
      <c r="L81" s="27">
        <v>1.5733333333333335</v>
      </c>
      <c r="M81" s="27">
        <v>4.1966666666666663</v>
      </c>
      <c r="N81" s="27">
        <v>4.8199999999999994</v>
      </c>
      <c r="O81" s="27">
        <v>0.76082083333333339</v>
      </c>
      <c r="P81" s="27">
        <v>1.9799999999999998</v>
      </c>
      <c r="Q81" s="27">
        <v>3.5333333333333332</v>
      </c>
      <c r="R81" s="27">
        <v>4.42</v>
      </c>
      <c r="S81" s="27">
        <v>5.5366666666666662</v>
      </c>
      <c r="T81" s="27">
        <v>4.18</v>
      </c>
      <c r="U81" s="27">
        <v>5.0866666666666669</v>
      </c>
      <c r="V81" s="27">
        <v>1.4633333333333332</v>
      </c>
      <c r="W81" s="27">
        <v>2.3433333333333333</v>
      </c>
      <c r="X81" s="27">
        <v>1.9266666666666665</v>
      </c>
      <c r="Y81" s="27">
        <v>18.98</v>
      </c>
      <c r="Z81" s="27">
        <v>6.82</v>
      </c>
      <c r="AA81" s="27">
        <v>3.7266666666666666</v>
      </c>
      <c r="AB81" s="27">
        <v>1.843333333333333</v>
      </c>
      <c r="AC81" s="27">
        <v>3.83</v>
      </c>
      <c r="AD81" s="27">
        <v>2.7433333333333336</v>
      </c>
      <c r="AE81" s="29">
        <v>1091.5533333333333</v>
      </c>
      <c r="AF81" s="29">
        <v>295002.66666666669</v>
      </c>
      <c r="AG81" s="25">
        <v>6.9466666666666663</v>
      </c>
      <c r="AH81" s="29">
        <v>1465.0930138736851</v>
      </c>
      <c r="AI81" s="27" t="s">
        <v>810</v>
      </c>
      <c r="AJ81" s="27">
        <v>77.710388138888888</v>
      </c>
      <c r="AK81" s="27">
        <v>69.67797005255153</v>
      </c>
      <c r="AL81" s="27">
        <v>147.38999999999999</v>
      </c>
      <c r="AM81" s="27">
        <v>198.03195000000002</v>
      </c>
      <c r="AN81" s="27">
        <v>70.276666666666657</v>
      </c>
      <c r="AO81" s="30">
        <v>3.6917500000000003</v>
      </c>
      <c r="AP81" s="27">
        <v>79.666666666666671</v>
      </c>
      <c r="AQ81" s="27">
        <v>158.33333333333334</v>
      </c>
      <c r="AR81" s="27">
        <v>110.16333333333334</v>
      </c>
      <c r="AS81" s="27">
        <v>10.57</v>
      </c>
      <c r="AT81" s="27">
        <v>460.30333333333328</v>
      </c>
      <c r="AU81" s="27">
        <v>4.4900000000000011</v>
      </c>
      <c r="AV81" s="27">
        <v>10.99</v>
      </c>
      <c r="AW81" s="27">
        <v>4.8966666666666674</v>
      </c>
      <c r="AX81" s="27">
        <v>19.943333333333332</v>
      </c>
      <c r="AY81" s="27">
        <v>36.223333333333336</v>
      </c>
      <c r="AZ81" s="27">
        <v>3.5833333333333335</v>
      </c>
      <c r="BA81" s="27">
        <v>1.2666666666666666</v>
      </c>
      <c r="BB81" s="27">
        <v>13.843333333333334</v>
      </c>
      <c r="BC81" s="27">
        <v>36.380000000000003</v>
      </c>
      <c r="BD81" s="27">
        <v>27.383333333333336</v>
      </c>
      <c r="BE81" s="27">
        <v>32.65</v>
      </c>
      <c r="BF81" s="27">
        <v>69.833333333333329</v>
      </c>
      <c r="BG81" s="27">
        <v>9.6322222222222234</v>
      </c>
      <c r="BH81" s="27">
        <v>12.733333333333334</v>
      </c>
      <c r="BI81" s="27">
        <v>12.666666666666666</v>
      </c>
      <c r="BJ81" s="27">
        <v>3.5966666666666662</v>
      </c>
      <c r="BK81" s="27">
        <v>62.5</v>
      </c>
      <c r="BL81" s="27">
        <v>9.5566666666666666</v>
      </c>
      <c r="BM81" s="27">
        <v>11.11</v>
      </c>
    </row>
    <row r="82" spans="1:65" x14ac:dyDescent="0.35">
      <c r="A82" s="13">
        <v>1744100870</v>
      </c>
      <c r="B82" t="s">
        <v>314</v>
      </c>
      <c r="C82" t="s">
        <v>327</v>
      </c>
      <c r="D82" t="s">
        <v>328</v>
      </c>
      <c r="E82" s="27">
        <v>13.863333333333335</v>
      </c>
      <c r="F82" s="27">
        <v>5.7705925925925925</v>
      </c>
      <c r="G82" s="27">
        <v>4.666666666666667</v>
      </c>
      <c r="H82" s="27">
        <v>1.3466666666666669</v>
      </c>
      <c r="I82" s="27">
        <v>1.1366666666666665</v>
      </c>
      <c r="J82" s="27">
        <v>4.6333333333333337</v>
      </c>
      <c r="K82" s="27">
        <v>3.7666666666666671</v>
      </c>
      <c r="L82" s="27">
        <v>1.5533333333333335</v>
      </c>
      <c r="M82" s="27">
        <v>4.3466666666666667</v>
      </c>
      <c r="N82" s="27">
        <v>5.1033333333333335</v>
      </c>
      <c r="O82" s="27">
        <v>0.76082083333333339</v>
      </c>
      <c r="P82" s="27">
        <v>1.9733333333333334</v>
      </c>
      <c r="Q82" s="27">
        <v>3.4499999999999997</v>
      </c>
      <c r="R82" s="27">
        <v>4.5066666666666668</v>
      </c>
      <c r="S82" s="27">
        <v>5.6166666666666671</v>
      </c>
      <c r="T82" s="27">
        <v>3.92</v>
      </c>
      <c r="U82" s="27">
        <v>5.1433333333333335</v>
      </c>
      <c r="V82" s="27">
        <v>1.4533333333333334</v>
      </c>
      <c r="W82" s="27">
        <v>2.3433333333333333</v>
      </c>
      <c r="X82" s="27">
        <v>1.93</v>
      </c>
      <c r="Y82" s="27">
        <v>18.716666666666669</v>
      </c>
      <c r="Z82" s="27">
        <v>6.82</v>
      </c>
      <c r="AA82" s="27">
        <v>3.7633333333333332</v>
      </c>
      <c r="AB82" s="27">
        <v>1.86</v>
      </c>
      <c r="AC82" s="27">
        <v>3.8766666666666665</v>
      </c>
      <c r="AD82" s="27">
        <v>2.7566666666666664</v>
      </c>
      <c r="AE82" s="29">
        <v>1115.2766666666666</v>
      </c>
      <c r="AF82" s="29">
        <v>400000</v>
      </c>
      <c r="AG82" s="25">
        <v>6.905666666666666</v>
      </c>
      <c r="AH82" s="29">
        <v>1978.3381130838188</v>
      </c>
      <c r="AI82" s="27" t="s">
        <v>810</v>
      </c>
      <c r="AJ82" s="27">
        <v>88.049056407506569</v>
      </c>
      <c r="AK82" s="27">
        <v>93.025395950156849</v>
      </c>
      <c r="AL82" s="27">
        <v>181.07999999999998</v>
      </c>
      <c r="AM82" s="27">
        <v>195.03195000000002</v>
      </c>
      <c r="AN82" s="27">
        <v>72.5</v>
      </c>
      <c r="AO82" s="30">
        <v>3.6041666666666665</v>
      </c>
      <c r="AP82" s="27">
        <v>120.83333333333333</v>
      </c>
      <c r="AQ82" s="27">
        <v>121.66666666666667</v>
      </c>
      <c r="AR82" s="27">
        <v>100</v>
      </c>
      <c r="AS82" s="27">
        <v>10.263333333333334</v>
      </c>
      <c r="AT82" s="27">
        <v>493.33333333333331</v>
      </c>
      <c r="AU82" s="27">
        <v>4.1566666666666672</v>
      </c>
      <c r="AV82" s="27">
        <v>14.323333333333332</v>
      </c>
      <c r="AW82" s="27">
        <v>3.9333333333333336</v>
      </c>
      <c r="AX82" s="27">
        <v>15</v>
      </c>
      <c r="AY82" s="27">
        <v>30</v>
      </c>
      <c r="AZ82" s="27">
        <v>3.7566666666666664</v>
      </c>
      <c r="BA82" s="27">
        <v>1.1966666666666665</v>
      </c>
      <c r="BB82" s="27">
        <v>14.99</v>
      </c>
      <c r="BC82" s="27">
        <v>17.656666666666666</v>
      </c>
      <c r="BD82" s="27">
        <v>22.99</v>
      </c>
      <c r="BE82" s="27">
        <v>29.156666666666666</v>
      </c>
      <c r="BF82" s="27">
        <v>79.166666666666671</v>
      </c>
      <c r="BG82" s="27">
        <v>8.58</v>
      </c>
      <c r="BH82" s="27">
        <v>10.959999999999999</v>
      </c>
      <c r="BI82" s="27">
        <v>20</v>
      </c>
      <c r="BJ82" s="27">
        <v>3.8800000000000003</v>
      </c>
      <c r="BK82" s="27">
        <v>50</v>
      </c>
      <c r="BL82" s="27">
        <v>9.4266666666666676</v>
      </c>
      <c r="BM82" s="27">
        <v>11.346666666666666</v>
      </c>
    </row>
    <row r="83" spans="1:65" x14ac:dyDescent="0.35">
      <c r="A83" s="13">
        <v>1814020100</v>
      </c>
      <c r="B83" t="s">
        <v>329</v>
      </c>
      <c r="C83" t="s">
        <v>330</v>
      </c>
      <c r="D83" t="s">
        <v>331</v>
      </c>
      <c r="E83" s="27">
        <v>14.036666666666667</v>
      </c>
      <c r="F83" s="27">
        <v>5.8836121673003801</v>
      </c>
      <c r="G83" s="27">
        <v>5.083333333333333</v>
      </c>
      <c r="H83" s="27">
        <v>1.7433333333333334</v>
      </c>
      <c r="I83" s="27">
        <v>1.2466666666666668</v>
      </c>
      <c r="J83" s="27">
        <v>4.7833333333333341</v>
      </c>
      <c r="K83" s="27">
        <v>4.3999999999999995</v>
      </c>
      <c r="L83" s="27">
        <v>1.6566666666666665</v>
      </c>
      <c r="M83" s="27">
        <v>4.456666666666667</v>
      </c>
      <c r="N83" s="27">
        <v>5.0133333333333328</v>
      </c>
      <c r="O83" s="27">
        <v>0.69</v>
      </c>
      <c r="P83" s="27">
        <v>1.9533333333333331</v>
      </c>
      <c r="Q83" s="27">
        <v>3.8966666666666665</v>
      </c>
      <c r="R83" s="27">
        <v>4.38</v>
      </c>
      <c r="S83" s="27">
        <v>5.6966666666666681</v>
      </c>
      <c r="T83" s="27">
        <v>4.3500000000000005</v>
      </c>
      <c r="U83" s="27">
        <v>5.5100000000000007</v>
      </c>
      <c r="V83" s="27">
        <v>1.5166666666666666</v>
      </c>
      <c r="W83" s="27">
        <v>2.6833333333333336</v>
      </c>
      <c r="X83" s="27">
        <v>2.1333333333333333</v>
      </c>
      <c r="Y83" s="27">
        <v>20.176666666666666</v>
      </c>
      <c r="Z83" s="27">
        <v>7.9033333333333333</v>
      </c>
      <c r="AA83" s="27">
        <v>3.9333333333333331</v>
      </c>
      <c r="AB83" s="27">
        <v>1.6933333333333334</v>
      </c>
      <c r="AC83" s="27">
        <v>3.86</v>
      </c>
      <c r="AD83" s="27">
        <v>2.86</v>
      </c>
      <c r="AE83" s="29">
        <v>1352.3266666666666</v>
      </c>
      <c r="AF83" s="29">
        <v>489491</v>
      </c>
      <c r="AG83" s="25">
        <v>7.0392222222222216</v>
      </c>
      <c r="AH83" s="29">
        <v>2453.0785829475967</v>
      </c>
      <c r="AI83" s="27" t="s">
        <v>810</v>
      </c>
      <c r="AJ83" s="27">
        <v>99.757145584398515</v>
      </c>
      <c r="AK83" s="27">
        <v>107.21997281484643</v>
      </c>
      <c r="AL83" s="27">
        <v>206.98000000000002</v>
      </c>
      <c r="AM83" s="27">
        <v>190.01894999999999</v>
      </c>
      <c r="AN83" s="27">
        <v>47.163333333333334</v>
      </c>
      <c r="AO83" s="30">
        <v>3.5610833333333338</v>
      </c>
      <c r="AP83" s="27">
        <v>173.41</v>
      </c>
      <c r="AQ83" s="27">
        <v>108.22333333333334</v>
      </c>
      <c r="AR83" s="27">
        <v>104.94333333333333</v>
      </c>
      <c r="AS83" s="27">
        <v>10.843333333333334</v>
      </c>
      <c r="AT83" s="27">
        <v>483.43</v>
      </c>
      <c r="AU83" s="27">
        <v>5.79</v>
      </c>
      <c r="AV83" s="27">
        <v>12.449999999999998</v>
      </c>
      <c r="AW83" s="27">
        <v>4.7266666666666666</v>
      </c>
      <c r="AX83" s="27">
        <v>26.416666666666668</v>
      </c>
      <c r="AY83" s="27">
        <v>47.57</v>
      </c>
      <c r="AZ83" s="27">
        <v>3.5533333333333332</v>
      </c>
      <c r="BA83" s="27">
        <v>1.3633333333333333</v>
      </c>
      <c r="BB83" s="27">
        <v>14.409999999999998</v>
      </c>
      <c r="BC83" s="27">
        <v>37.43</v>
      </c>
      <c r="BD83" s="27">
        <v>25.846666666666664</v>
      </c>
      <c r="BE83" s="27">
        <v>34.826666666666668</v>
      </c>
      <c r="BF83" s="27">
        <v>100.71999999999998</v>
      </c>
      <c r="BG83" s="27">
        <v>10.802222222222222</v>
      </c>
      <c r="BH83" s="27">
        <v>11.476666666666667</v>
      </c>
      <c r="BI83" s="27">
        <v>16.61</v>
      </c>
      <c r="BJ83" s="27">
        <v>3.42</v>
      </c>
      <c r="BK83" s="27">
        <v>53.083333333333336</v>
      </c>
      <c r="BL83" s="27">
        <v>10.53</v>
      </c>
      <c r="BM83" s="27">
        <v>13.469999999999999</v>
      </c>
    </row>
    <row r="84" spans="1:65" x14ac:dyDescent="0.35">
      <c r="A84" s="13">
        <v>1821780340</v>
      </c>
      <c r="B84" t="s">
        <v>329</v>
      </c>
      <c r="C84" t="s">
        <v>334</v>
      </c>
      <c r="D84" t="s">
        <v>335</v>
      </c>
      <c r="E84" s="27">
        <v>13.894727329782855</v>
      </c>
      <c r="F84" s="27">
        <v>5.7368831739060466</v>
      </c>
      <c r="G84" s="27">
        <v>4.6349517713355288</v>
      </c>
      <c r="H84" s="27">
        <v>1.3650243689045587</v>
      </c>
      <c r="I84" s="27">
        <v>1.1243070049620862</v>
      </c>
      <c r="J84" s="27">
        <v>4.4993547896452064</v>
      </c>
      <c r="K84" s="27">
        <v>3.7846641405925161</v>
      </c>
      <c r="L84" s="27">
        <v>1.5426453217735856</v>
      </c>
      <c r="M84" s="27">
        <v>4.2803601843644232</v>
      </c>
      <c r="N84" s="27">
        <v>5.1267850379966866</v>
      </c>
      <c r="O84" s="27">
        <v>0.74742159217409221</v>
      </c>
      <c r="P84" s="27">
        <v>1.9477400869644319</v>
      </c>
      <c r="Q84" s="27">
        <v>3.4659250166694071</v>
      </c>
      <c r="R84" s="27">
        <v>4.4320647399664352</v>
      </c>
      <c r="S84" s="27">
        <v>5.5839820762500096</v>
      </c>
      <c r="T84" s="27">
        <v>3.9320848867609244</v>
      </c>
      <c r="U84" s="27">
        <v>5.1132057735828793</v>
      </c>
      <c r="V84" s="27">
        <v>1.4494546024227173</v>
      </c>
      <c r="W84" s="27">
        <v>2.3173043810577387</v>
      </c>
      <c r="X84" s="27">
        <v>1.9234378830284828</v>
      </c>
      <c r="Y84" s="27">
        <v>18.805417696074382</v>
      </c>
      <c r="Z84" s="27">
        <v>6.5403965186900352</v>
      </c>
      <c r="AA84" s="27">
        <v>3.3022993145568056</v>
      </c>
      <c r="AB84" s="27">
        <v>1.6813535643849153</v>
      </c>
      <c r="AC84" s="27">
        <v>3.7840169257017631</v>
      </c>
      <c r="AD84" s="27">
        <v>2.7036154081309292</v>
      </c>
      <c r="AE84" s="29">
        <v>1052.7507359518004</v>
      </c>
      <c r="AF84" s="29">
        <v>353368.64476959471</v>
      </c>
      <c r="AG84" s="25">
        <v>7.0521317843551294</v>
      </c>
      <c r="AH84" s="29">
        <v>1772.1526281389367</v>
      </c>
      <c r="AI84" s="27" t="s">
        <v>810</v>
      </c>
      <c r="AJ84" s="27">
        <v>119.92209387316957</v>
      </c>
      <c r="AK84" s="27">
        <v>139.39598851152184</v>
      </c>
      <c r="AL84" s="27">
        <v>259.32</v>
      </c>
      <c r="AM84" s="27">
        <v>189.86407587221035</v>
      </c>
      <c r="AN84" s="27">
        <v>50.225057696110063</v>
      </c>
      <c r="AO84" s="30">
        <v>3.2495251383765402</v>
      </c>
      <c r="AP84" s="27">
        <v>94.055495703437899</v>
      </c>
      <c r="AQ84" s="27">
        <v>105.07482055556063</v>
      </c>
      <c r="AR84" s="27">
        <v>103.50976159811154</v>
      </c>
      <c r="AS84" s="27">
        <v>10.255226327091981</v>
      </c>
      <c r="AT84" s="27">
        <v>470.38034759997009</v>
      </c>
      <c r="AU84" s="27">
        <v>5.199127970492893</v>
      </c>
      <c r="AV84" s="27">
        <v>11.241604208448996</v>
      </c>
      <c r="AW84" s="27">
        <v>4.8508226324743227</v>
      </c>
      <c r="AX84" s="27">
        <v>25.335176596128509</v>
      </c>
      <c r="AY84" s="27">
        <v>44.121767614746737</v>
      </c>
      <c r="AZ84" s="27">
        <v>3.704091603003091</v>
      </c>
      <c r="BA84" s="27">
        <v>1.2308106205336309</v>
      </c>
      <c r="BB84" s="27">
        <v>20.307988392804997</v>
      </c>
      <c r="BC84" s="27">
        <v>32.576299436795196</v>
      </c>
      <c r="BD84" s="27">
        <v>31.657153231422544</v>
      </c>
      <c r="BE84" s="27">
        <v>33.892380131240436</v>
      </c>
      <c r="BF84" s="27">
        <v>90.22137366215361</v>
      </c>
      <c r="BG84" s="27">
        <v>4.2076024775821459</v>
      </c>
      <c r="BH84" s="27">
        <v>13.113282340636866</v>
      </c>
      <c r="BI84" s="27">
        <v>16.169095385856096</v>
      </c>
      <c r="BJ84" s="27">
        <v>4.4991871453767258</v>
      </c>
      <c r="BK84" s="27">
        <v>77.783531244917626</v>
      </c>
      <c r="BL84" s="27">
        <v>9.7460723685958772</v>
      </c>
      <c r="BM84" s="27">
        <v>11.373512403036584</v>
      </c>
    </row>
    <row r="85" spans="1:65" x14ac:dyDescent="0.35">
      <c r="A85" s="13">
        <v>1823060400</v>
      </c>
      <c r="B85" t="s">
        <v>329</v>
      </c>
      <c r="C85" t="s">
        <v>336</v>
      </c>
      <c r="D85" t="s">
        <v>337</v>
      </c>
      <c r="E85" s="27">
        <v>13.563333333333333</v>
      </c>
      <c r="F85" s="27">
        <v>6.0984725050916495</v>
      </c>
      <c r="G85" s="27">
        <v>5.083333333333333</v>
      </c>
      <c r="H85" s="27">
        <v>1.6366666666666667</v>
      </c>
      <c r="I85" s="27">
        <v>1.2166666666666666</v>
      </c>
      <c r="J85" s="27">
        <v>4.7433333333333332</v>
      </c>
      <c r="K85" s="27">
        <v>4.2233333333333336</v>
      </c>
      <c r="L85" s="27">
        <v>1.6266666666666669</v>
      </c>
      <c r="M85" s="27">
        <v>4.5533333333333337</v>
      </c>
      <c r="N85" s="27">
        <v>5.083333333333333</v>
      </c>
      <c r="O85" s="27">
        <v>0.69666666666666666</v>
      </c>
      <c r="P85" s="27">
        <v>1.9533333333333331</v>
      </c>
      <c r="Q85" s="27">
        <v>3.7866666666666666</v>
      </c>
      <c r="R85" s="27">
        <v>4.503333333333333</v>
      </c>
      <c r="S85" s="27">
        <v>5.8466666666666667</v>
      </c>
      <c r="T85" s="27">
        <v>4.3066666666666658</v>
      </c>
      <c r="U85" s="27">
        <v>5.3866666666666667</v>
      </c>
      <c r="V85" s="27">
        <v>1.54</v>
      </c>
      <c r="W85" s="27">
        <v>2.5433333333333334</v>
      </c>
      <c r="X85" s="27">
        <v>2.0533333333333332</v>
      </c>
      <c r="Y85" s="27">
        <v>19.86</v>
      </c>
      <c r="Z85" s="27">
        <v>7.9333333333333336</v>
      </c>
      <c r="AA85" s="27">
        <v>3.86</v>
      </c>
      <c r="AB85" s="27">
        <v>1.8566666666666667</v>
      </c>
      <c r="AC85" s="27">
        <v>3.9299999999999997</v>
      </c>
      <c r="AD85" s="27">
        <v>2.8166666666666669</v>
      </c>
      <c r="AE85" s="29">
        <v>1282.47</v>
      </c>
      <c r="AF85" s="29">
        <v>333964</v>
      </c>
      <c r="AG85" s="25">
        <v>6.8148888888888886</v>
      </c>
      <c r="AH85" s="29">
        <v>1635.6924463727646</v>
      </c>
      <c r="AI85" s="27" t="s">
        <v>810</v>
      </c>
      <c r="AJ85" s="27">
        <v>110.90393683575731</v>
      </c>
      <c r="AK85" s="27">
        <v>86.972661838798288</v>
      </c>
      <c r="AL85" s="27">
        <v>197.87</v>
      </c>
      <c r="AM85" s="27">
        <v>192.68994999999998</v>
      </c>
      <c r="AN85" s="27">
        <v>59.65</v>
      </c>
      <c r="AO85" s="30">
        <v>3.3501111111111115</v>
      </c>
      <c r="AP85" s="27">
        <v>104.30333333333333</v>
      </c>
      <c r="AQ85" s="27">
        <v>119.61</v>
      </c>
      <c r="AR85" s="27">
        <v>110</v>
      </c>
      <c r="AS85" s="27">
        <v>10.59</v>
      </c>
      <c r="AT85" s="27">
        <v>528.18999999999994</v>
      </c>
      <c r="AU85" s="27">
        <v>4.7233333333333327</v>
      </c>
      <c r="AV85" s="27">
        <v>12.790000000000001</v>
      </c>
      <c r="AW85" s="27">
        <v>4.9133333333333331</v>
      </c>
      <c r="AX85" s="27">
        <v>26.22</v>
      </c>
      <c r="AY85" s="27">
        <v>33.776666666666664</v>
      </c>
      <c r="AZ85" s="27">
        <v>3.6300000000000003</v>
      </c>
      <c r="BA85" s="27">
        <v>1.3233333333333333</v>
      </c>
      <c r="BB85" s="27">
        <v>14.06</v>
      </c>
      <c r="BC85" s="27">
        <v>39.706666666666671</v>
      </c>
      <c r="BD85" s="27">
        <v>34.493333333333332</v>
      </c>
      <c r="BE85" s="27">
        <v>34.19</v>
      </c>
      <c r="BF85" s="27">
        <v>80.096666666666678</v>
      </c>
      <c r="BG85" s="27">
        <v>20.495833333333334</v>
      </c>
      <c r="BH85" s="27">
        <v>12.753333333333332</v>
      </c>
      <c r="BI85" s="27">
        <v>16.723333333333333</v>
      </c>
      <c r="BJ85" s="27">
        <v>3.4833333333333329</v>
      </c>
      <c r="BK85" s="27">
        <v>58.109999999999992</v>
      </c>
      <c r="BL85" s="27">
        <v>10.063333333333333</v>
      </c>
      <c r="BM85" s="27">
        <v>12.92</v>
      </c>
    </row>
    <row r="86" spans="1:65" x14ac:dyDescent="0.35">
      <c r="A86" s="13">
        <v>1826900550</v>
      </c>
      <c r="B86" t="s">
        <v>329</v>
      </c>
      <c r="C86" t="s">
        <v>338</v>
      </c>
      <c r="D86" t="s">
        <v>339</v>
      </c>
      <c r="E86" s="27">
        <v>13.706666666666665</v>
      </c>
      <c r="F86" s="27">
        <v>5.912415551306565</v>
      </c>
      <c r="G86" s="27">
        <v>5.0533333333333337</v>
      </c>
      <c r="H86" s="27">
        <v>1.61</v>
      </c>
      <c r="I86" s="27">
        <v>1.2066666666666668</v>
      </c>
      <c r="J86" s="27">
        <v>4.7333333333333334</v>
      </c>
      <c r="K86" s="27">
        <v>4.1566666666666663</v>
      </c>
      <c r="L86" s="27">
        <v>1.6199999999999999</v>
      </c>
      <c r="M86" s="27">
        <v>4.4933333333333332</v>
      </c>
      <c r="N86" s="27">
        <v>5.0666666666666673</v>
      </c>
      <c r="O86" s="27">
        <v>0.69666666666666666</v>
      </c>
      <c r="P86" s="27">
        <v>1.9666666666666668</v>
      </c>
      <c r="Q86" s="27">
        <v>3.7566666666666664</v>
      </c>
      <c r="R86" s="27">
        <v>4.46</v>
      </c>
      <c r="S86" s="27">
        <v>5.7700000000000005</v>
      </c>
      <c r="T86" s="27">
        <v>4.333333333333333</v>
      </c>
      <c r="U86" s="27">
        <v>5.3833333333333329</v>
      </c>
      <c r="V86" s="27">
        <v>1.5366666666666664</v>
      </c>
      <c r="W86" s="27">
        <v>2.5299999999999998</v>
      </c>
      <c r="X86" s="27">
        <v>2.0633333333333335</v>
      </c>
      <c r="Y86" s="27">
        <v>19.89</v>
      </c>
      <c r="Z86" s="27">
        <v>7.7299999999999995</v>
      </c>
      <c r="AA86" s="27">
        <v>3.7966666666666669</v>
      </c>
      <c r="AB86" s="27">
        <v>1.83</v>
      </c>
      <c r="AC86" s="27">
        <v>3.8933333333333331</v>
      </c>
      <c r="AD86" s="27">
        <v>2.8200000000000003</v>
      </c>
      <c r="AE86" s="29">
        <v>1336</v>
      </c>
      <c r="AF86" s="29">
        <v>358972</v>
      </c>
      <c r="AG86" s="25">
        <v>7.0148333333333328</v>
      </c>
      <c r="AH86" s="29">
        <v>1794.9129424412165</v>
      </c>
      <c r="AI86" s="27" t="s">
        <v>810</v>
      </c>
      <c r="AJ86" s="27">
        <v>112.33796972666353</v>
      </c>
      <c r="AK86" s="27">
        <v>94.69434967283469</v>
      </c>
      <c r="AL86" s="27">
        <v>207.03</v>
      </c>
      <c r="AM86" s="27">
        <v>190.01894999999999</v>
      </c>
      <c r="AN86" s="27">
        <v>54.633333333333333</v>
      </c>
      <c r="AO86" s="30">
        <v>3.3858333333333328</v>
      </c>
      <c r="AP86" s="27">
        <v>73.373333333333335</v>
      </c>
      <c r="AQ86" s="27">
        <v>99.193333333333328</v>
      </c>
      <c r="AR86" s="27">
        <v>109.25999999999999</v>
      </c>
      <c r="AS86" s="27">
        <v>10.700000000000001</v>
      </c>
      <c r="AT86" s="27">
        <v>509.36333333333329</v>
      </c>
      <c r="AU86" s="27">
        <v>4.7266666666666666</v>
      </c>
      <c r="AV86" s="27">
        <v>12.39</v>
      </c>
      <c r="AW86" s="27">
        <v>4.8866666666666667</v>
      </c>
      <c r="AX86" s="27">
        <v>19.533333333333331</v>
      </c>
      <c r="AY86" s="27">
        <v>39.033333333333331</v>
      </c>
      <c r="AZ86" s="27">
        <v>3.67</v>
      </c>
      <c r="BA86" s="27">
        <v>1.3333333333333333</v>
      </c>
      <c r="BB86" s="27">
        <v>14.49</v>
      </c>
      <c r="BC86" s="27">
        <v>48.476666666666667</v>
      </c>
      <c r="BD86" s="27">
        <v>29.41333333333333</v>
      </c>
      <c r="BE86" s="27">
        <v>35.200000000000003</v>
      </c>
      <c r="BF86" s="27">
        <v>71.313333333333333</v>
      </c>
      <c r="BG86" s="27">
        <v>14.99</v>
      </c>
      <c r="BH86" s="27">
        <v>10.913333333333334</v>
      </c>
      <c r="BI86" s="27">
        <v>18.7</v>
      </c>
      <c r="BJ86" s="27">
        <v>3.72</v>
      </c>
      <c r="BK86" s="27">
        <v>67.283333333333331</v>
      </c>
      <c r="BL86" s="27">
        <v>10.3</v>
      </c>
      <c r="BM86" s="27">
        <v>13.066666666666665</v>
      </c>
    </row>
    <row r="87" spans="1:65" x14ac:dyDescent="0.35">
      <c r="A87" s="13">
        <v>1829020100</v>
      </c>
      <c r="B87" t="s">
        <v>329</v>
      </c>
      <c r="C87" t="s">
        <v>340</v>
      </c>
      <c r="D87" t="s">
        <v>341</v>
      </c>
      <c r="E87" s="27">
        <v>13.549999999999999</v>
      </c>
      <c r="F87" s="27">
        <v>5.9557770455793522</v>
      </c>
      <c r="G87" s="27">
        <v>5.14</v>
      </c>
      <c r="H87" s="27">
        <v>1.6066666666666667</v>
      </c>
      <c r="I87" s="27">
        <v>1.17</v>
      </c>
      <c r="J87" s="27">
        <v>4.6900000000000004</v>
      </c>
      <c r="K87" s="27">
        <v>4.2666666666666666</v>
      </c>
      <c r="L87" s="27">
        <v>1.6066666666666667</v>
      </c>
      <c r="M87" s="27">
        <v>4.5533333333333337</v>
      </c>
      <c r="N87" s="27">
        <v>5.003333333333333</v>
      </c>
      <c r="O87" s="27">
        <v>0.69333333333333336</v>
      </c>
      <c r="P87" s="27">
        <v>1.9533333333333331</v>
      </c>
      <c r="Q87" s="27">
        <v>3.64</v>
      </c>
      <c r="R87" s="27">
        <v>4.4666666666666677</v>
      </c>
      <c r="S87" s="27">
        <v>5.6866666666666674</v>
      </c>
      <c r="T87" s="27">
        <v>4.293333333333333</v>
      </c>
      <c r="U87" s="27">
        <v>5.23</v>
      </c>
      <c r="V87" s="27">
        <v>1.5066666666666668</v>
      </c>
      <c r="W87" s="27">
        <v>2.52</v>
      </c>
      <c r="X87" s="27">
        <v>2.023333333333333</v>
      </c>
      <c r="Y87" s="27">
        <v>19.333333333333332</v>
      </c>
      <c r="Z87" s="27">
        <v>7.916666666666667</v>
      </c>
      <c r="AA87" s="27">
        <v>3.84</v>
      </c>
      <c r="AB87" s="27">
        <v>1.7533333333333332</v>
      </c>
      <c r="AC87" s="27">
        <v>3.9033333333333338</v>
      </c>
      <c r="AD87" s="27">
        <v>2.78</v>
      </c>
      <c r="AE87" s="29">
        <v>852.05333333333328</v>
      </c>
      <c r="AF87" s="29">
        <v>317177.66666666669</v>
      </c>
      <c r="AG87" s="25">
        <v>6.775555555555556</v>
      </c>
      <c r="AH87" s="29">
        <v>1547.2934375818502</v>
      </c>
      <c r="AI87" s="27" t="s">
        <v>810</v>
      </c>
      <c r="AJ87" s="27">
        <v>94.758201529444435</v>
      </c>
      <c r="AK87" s="27">
        <v>121.46136620278905</v>
      </c>
      <c r="AL87" s="27">
        <v>216.22</v>
      </c>
      <c r="AM87" s="27">
        <v>189.66995</v>
      </c>
      <c r="AN87" s="27">
        <v>41.11</v>
      </c>
      <c r="AO87" s="30">
        <v>3.4864999999999995</v>
      </c>
      <c r="AP87" s="27">
        <v>138</v>
      </c>
      <c r="AQ87" s="27">
        <v>128.66999999999999</v>
      </c>
      <c r="AR87" s="27">
        <v>96.11</v>
      </c>
      <c r="AS87" s="27">
        <v>10.38</v>
      </c>
      <c r="AT87" s="27">
        <v>486.44333333333333</v>
      </c>
      <c r="AU87" s="27">
        <v>4.4966666666666661</v>
      </c>
      <c r="AV87" s="27">
        <v>13.99</v>
      </c>
      <c r="AW87" s="27">
        <v>5.6733333333333329</v>
      </c>
      <c r="AX87" s="27">
        <v>22.11</v>
      </c>
      <c r="AY87" s="27">
        <v>28.083333333333332</v>
      </c>
      <c r="AZ87" s="27">
        <v>3.6199999999999997</v>
      </c>
      <c r="BA87" s="27">
        <v>1.2666666666666666</v>
      </c>
      <c r="BB87" s="27">
        <v>13.056666666666667</v>
      </c>
      <c r="BC87" s="27">
        <v>14.773333333333333</v>
      </c>
      <c r="BD87" s="27">
        <v>15.213333333333333</v>
      </c>
      <c r="BE87" s="27">
        <v>22.513333333333332</v>
      </c>
      <c r="BF87" s="27">
        <v>63.609999999999992</v>
      </c>
      <c r="BG87" s="27">
        <v>19.489999999999998</v>
      </c>
      <c r="BH87" s="27">
        <v>9.4966666666666679</v>
      </c>
      <c r="BI87" s="27">
        <v>15.5</v>
      </c>
      <c r="BJ87" s="27">
        <v>3.4</v>
      </c>
      <c r="BK87" s="27">
        <v>58.740000000000009</v>
      </c>
      <c r="BL87" s="27">
        <v>9.9499999999999993</v>
      </c>
      <c r="BM87" s="27">
        <v>11.846666666666666</v>
      </c>
    </row>
    <row r="88" spans="1:65" x14ac:dyDescent="0.35">
      <c r="A88" s="13">
        <v>1829200720</v>
      </c>
      <c r="B88" t="s">
        <v>329</v>
      </c>
      <c r="C88" t="s">
        <v>872</v>
      </c>
      <c r="D88" t="s">
        <v>873</v>
      </c>
      <c r="E88" s="27">
        <v>14.134033091792668</v>
      </c>
      <c r="F88" s="27">
        <v>5.9015700855746518</v>
      </c>
      <c r="G88" s="27">
        <v>4.9700399942710236</v>
      </c>
      <c r="H88" s="27">
        <v>1.5244095449278714</v>
      </c>
      <c r="I88" s="27">
        <v>1.1323336674358917</v>
      </c>
      <c r="J88" s="27">
        <v>4.6302474914631775</v>
      </c>
      <c r="K88" s="27">
        <v>4.1448856813050314</v>
      </c>
      <c r="L88" s="27">
        <v>1.5373336541158176</v>
      </c>
      <c r="M88" s="27">
        <v>4.509623348996155</v>
      </c>
      <c r="N88" s="27">
        <v>4.9985560474933566</v>
      </c>
      <c r="O88" s="27">
        <v>0.69438257848036766</v>
      </c>
      <c r="P88" s="27">
        <v>1.9624867477075998</v>
      </c>
      <c r="Q88" s="27">
        <v>3.5070247412781144</v>
      </c>
      <c r="R88" s="27">
        <v>4.4345944191639672</v>
      </c>
      <c r="S88" s="27">
        <v>5.7127558364109419</v>
      </c>
      <c r="T88" s="27">
        <v>4.1533923931645598</v>
      </c>
      <c r="U88" s="27">
        <v>5.2760237019254728</v>
      </c>
      <c r="V88" s="27">
        <v>1.460392270517354</v>
      </c>
      <c r="W88" s="27">
        <v>2.4593217879085727</v>
      </c>
      <c r="X88" s="27">
        <v>1.9596949753917194</v>
      </c>
      <c r="Y88" s="27">
        <v>18.851744514606104</v>
      </c>
      <c r="Z88" s="27">
        <v>7.3592101452204632</v>
      </c>
      <c r="AA88" s="27">
        <v>3.6349989922619126</v>
      </c>
      <c r="AB88" s="27">
        <v>1.8018785451854626</v>
      </c>
      <c r="AC88" s="27">
        <v>3.8629294996647232</v>
      </c>
      <c r="AD88" s="27">
        <v>2.766437760622507</v>
      </c>
      <c r="AE88" s="29">
        <v>1225.8301402139944</v>
      </c>
      <c r="AF88" s="29">
        <v>441821.81502343743</v>
      </c>
      <c r="AG88" s="25">
        <v>6.8174261891093009</v>
      </c>
      <c r="AH88" s="29">
        <v>2162.9533963729305</v>
      </c>
      <c r="AI88" s="27" t="s">
        <v>810</v>
      </c>
      <c r="AJ88" s="27">
        <v>104.12019621471673</v>
      </c>
      <c r="AK88" s="27">
        <v>119.66726636174467</v>
      </c>
      <c r="AL88" s="27">
        <v>223.79000000000002</v>
      </c>
      <c r="AM88" s="27">
        <v>190.17394417468356</v>
      </c>
      <c r="AN88" s="27">
        <v>57.362417080583384</v>
      </c>
      <c r="AO88" s="30">
        <v>3.4571525212391179</v>
      </c>
      <c r="AP88" s="27">
        <v>121.06493667617087</v>
      </c>
      <c r="AQ88" s="27">
        <v>123.37524609600469</v>
      </c>
      <c r="AR88" s="27">
        <v>140.02776503877143</v>
      </c>
      <c r="AS88" s="27">
        <v>10.23816039209683</v>
      </c>
      <c r="AT88" s="27">
        <v>516.4126903340217</v>
      </c>
      <c r="AU88" s="27">
        <v>4.8013923116283959</v>
      </c>
      <c r="AV88" s="27">
        <v>11.423171266442141</v>
      </c>
      <c r="AW88" s="27">
        <v>4.788136761463254</v>
      </c>
      <c r="AX88" s="27">
        <v>21.111187468248627</v>
      </c>
      <c r="AY88" s="27">
        <v>34.914241225106075</v>
      </c>
      <c r="AZ88" s="27">
        <v>3.8004962067617853</v>
      </c>
      <c r="BA88" s="27">
        <v>1.2078739878584159</v>
      </c>
      <c r="BB88" s="27">
        <v>16.859945045424855</v>
      </c>
      <c r="BC88" s="27">
        <v>56.352252283534632</v>
      </c>
      <c r="BD88" s="27">
        <v>33.288777996163354</v>
      </c>
      <c r="BE88" s="27">
        <v>52.580218382708985</v>
      </c>
      <c r="BF88" s="27">
        <v>71.540035874605266</v>
      </c>
      <c r="BG88" s="27">
        <v>14.84409020434869</v>
      </c>
      <c r="BH88" s="27">
        <v>9.0881154172280549</v>
      </c>
      <c r="BI88" s="27">
        <v>19.270408762947252</v>
      </c>
      <c r="BJ88" s="27">
        <v>3.5174206331661897</v>
      </c>
      <c r="BK88" s="27">
        <v>59.161458178496311</v>
      </c>
      <c r="BL88" s="27">
        <v>9.8311441940619186</v>
      </c>
      <c r="BM88" s="27">
        <v>12.891718883159809</v>
      </c>
    </row>
    <row r="89" spans="1:65" x14ac:dyDescent="0.35">
      <c r="A89" s="13">
        <v>1834620780</v>
      </c>
      <c r="B89" t="s">
        <v>329</v>
      </c>
      <c r="C89" t="s">
        <v>847</v>
      </c>
      <c r="D89" t="s">
        <v>848</v>
      </c>
      <c r="E89" s="27">
        <v>13.616511276858526</v>
      </c>
      <c r="F89" s="27">
        <v>5.7368831739060466</v>
      </c>
      <c r="G89" s="27">
        <v>4.7990412189517562</v>
      </c>
      <c r="H89" s="27">
        <v>1.3884315900159001</v>
      </c>
      <c r="I89" s="27">
        <v>1.1310108009818742</v>
      </c>
      <c r="J89" s="27">
        <v>4.58963737590308</v>
      </c>
      <c r="K89" s="27">
        <v>3.7690819756350784</v>
      </c>
      <c r="L89" s="27">
        <v>1.5559786551069188</v>
      </c>
      <c r="M89" s="27">
        <v>4.4170343031213894</v>
      </c>
      <c r="N89" s="27">
        <v>4.8841718161563943</v>
      </c>
      <c r="O89" s="27">
        <v>0.69227371564237072</v>
      </c>
      <c r="P89" s="27">
        <v>1.9542768386749112</v>
      </c>
      <c r="Q89" s="27">
        <v>3.4389781922663274</v>
      </c>
      <c r="R89" s="27">
        <v>4.4720504217568768</v>
      </c>
      <c r="S89" s="27">
        <v>5.7761089471629319</v>
      </c>
      <c r="T89" s="27">
        <v>4.0905377893485566</v>
      </c>
      <c r="U89" s="27">
        <v>5.1500285526431711</v>
      </c>
      <c r="V89" s="27">
        <v>1.4833359527257046</v>
      </c>
      <c r="W89" s="27">
        <v>2.4039956804691247</v>
      </c>
      <c r="X89" s="27">
        <v>1.9502584260864462</v>
      </c>
      <c r="Y89" s="27">
        <v>18.885870111702822</v>
      </c>
      <c r="Z89" s="27">
        <v>7.0155178825345468</v>
      </c>
      <c r="AA89" s="27">
        <v>3.6218005726581857</v>
      </c>
      <c r="AB89" s="27">
        <v>1.7781330280836583</v>
      </c>
      <c r="AC89" s="27">
        <v>3.8371875814340961</v>
      </c>
      <c r="AD89" s="27">
        <v>2.7236046262986471</v>
      </c>
      <c r="AE89" s="29">
        <v>1188.9674028970464</v>
      </c>
      <c r="AF89" s="29">
        <v>256016.08579395685</v>
      </c>
      <c r="AG89" s="25">
        <v>7.3765177785202427</v>
      </c>
      <c r="AH89" s="29">
        <v>1324.5560629633658</v>
      </c>
      <c r="AI89" s="27" t="s">
        <v>810</v>
      </c>
      <c r="AJ89" s="27">
        <v>113.26630580887895</v>
      </c>
      <c r="AK89" s="27">
        <v>123.01248792373453</v>
      </c>
      <c r="AL89" s="27">
        <v>236.28</v>
      </c>
      <c r="AM89" s="27">
        <v>189.86407587221035</v>
      </c>
      <c r="AN89" s="27">
        <v>47.594128523292561</v>
      </c>
      <c r="AO89" s="30">
        <v>3.5077316670096881</v>
      </c>
      <c r="AP89" s="27">
        <v>138.76867717512565</v>
      </c>
      <c r="AQ89" s="27">
        <v>101.43353703353712</v>
      </c>
      <c r="AR89" s="27">
        <v>122.83230690277442</v>
      </c>
      <c r="AS89" s="27">
        <v>10.191652188788291</v>
      </c>
      <c r="AT89" s="27">
        <v>475.45288157717647</v>
      </c>
      <c r="AU89" s="27">
        <v>4.9186531049759203</v>
      </c>
      <c r="AV89" s="27">
        <v>12.178717117922668</v>
      </c>
      <c r="AW89" s="27">
        <v>4.9689304791328732</v>
      </c>
      <c r="AX89" s="27">
        <v>16.499809489599674</v>
      </c>
      <c r="AY89" s="27">
        <v>30.935649038150871</v>
      </c>
      <c r="AZ89" s="27">
        <v>3.6876499774981739</v>
      </c>
      <c r="BA89" s="27">
        <v>1.2950818788509275</v>
      </c>
      <c r="BB89" s="27">
        <v>19.78646964918391</v>
      </c>
      <c r="BC89" s="27">
        <v>51.911012325331036</v>
      </c>
      <c r="BD89" s="27">
        <v>24.541105390179684</v>
      </c>
      <c r="BE89" s="27">
        <v>43.924229137805334</v>
      </c>
      <c r="BF89" s="27">
        <v>90.737615523139354</v>
      </c>
      <c r="BG89" s="27">
        <v>10.406829333184591</v>
      </c>
      <c r="BH89" s="27">
        <v>11.690995563690869</v>
      </c>
      <c r="BI89" s="27">
        <v>11.23570344848674</v>
      </c>
      <c r="BJ89" s="27">
        <v>3.6119145814472398</v>
      </c>
      <c r="BK89" s="27">
        <v>54.970400893837244</v>
      </c>
      <c r="BL89" s="27">
        <v>9.6356945936607818</v>
      </c>
      <c r="BM89" s="27">
        <v>11.823390280359176</v>
      </c>
    </row>
    <row r="90" spans="1:65" x14ac:dyDescent="0.35">
      <c r="A90" s="13">
        <v>1839980840</v>
      </c>
      <c r="B90" t="s">
        <v>329</v>
      </c>
      <c r="C90" t="s">
        <v>342</v>
      </c>
      <c r="D90" t="s">
        <v>343</v>
      </c>
      <c r="E90" s="27">
        <v>13.626666666666665</v>
      </c>
      <c r="F90" s="27">
        <v>5.5683208020050126</v>
      </c>
      <c r="G90" s="27">
        <v>4.7766666666666664</v>
      </c>
      <c r="H90" s="27">
        <v>1.4466666666666665</v>
      </c>
      <c r="I90" s="27">
        <v>1.1199999999999999</v>
      </c>
      <c r="J90" s="27">
        <v>4.6000000000000005</v>
      </c>
      <c r="K90" s="27">
        <v>4</v>
      </c>
      <c r="L90" s="27">
        <v>1.5599999999999998</v>
      </c>
      <c r="M90" s="27">
        <v>4.3833333333333337</v>
      </c>
      <c r="N90" s="27">
        <v>4.9933333333333332</v>
      </c>
      <c r="O90" s="27">
        <v>0.70333333333333325</v>
      </c>
      <c r="P90" s="27">
        <v>1.9466666666666665</v>
      </c>
      <c r="Q90" s="27">
        <v>3.4566666666666666</v>
      </c>
      <c r="R90" s="27">
        <v>4.4866666666666664</v>
      </c>
      <c r="S90" s="27">
        <v>5.7033333333333331</v>
      </c>
      <c r="T90" s="27">
        <v>4.166666666666667</v>
      </c>
      <c r="U90" s="27">
        <v>5.2166666666666668</v>
      </c>
      <c r="V90" s="27">
        <v>1.4766666666666666</v>
      </c>
      <c r="W90" s="27">
        <v>2.4900000000000002</v>
      </c>
      <c r="X90" s="27">
        <v>1.9366666666666665</v>
      </c>
      <c r="Y90" s="27">
        <v>18.82</v>
      </c>
      <c r="Z90" s="27">
        <v>7.23</v>
      </c>
      <c r="AA90" s="27">
        <v>3.6233333333333335</v>
      </c>
      <c r="AB90" s="27">
        <v>1.7766666666666666</v>
      </c>
      <c r="AC90" s="27">
        <v>3.84</v>
      </c>
      <c r="AD90" s="27">
        <v>2.7566666666666664</v>
      </c>
      <c r="AE90" s="29">
        <v>798.33333333333337</v>
      </c>
      <c r="AF90" s="29">
        <v>325000</v>
      </c>
      <c r="AG90" s="25">
        <v>6.9676666666666671</v>
      </c>
      <c r="AH90" s="29">
        <v>1616.7403497764924</v>
      </c>
      <c r="AI90" s="27" t="s">
        <v>810</v>
      </c>
      <c r="AJ90" s="27">
        <v>81.745157291666672</v>
      </c>
      <c r="AK90" s="27">
        <v>114.06452489453073</v>
      </c>
      <c r="AL90" s="27">
        <v>195.81</v>
      </c>
      <c r="AM90" s="27">
        <v>190.01894999999999</v>
      </c>
      <c r="AN90" s="27">
        <v>54.169999999999995</v>
      </c>
      <c r="AO90" s="30">
        <v>3.4068333333333332</v>
      </c>
      <c r="AP90" s="27">
        <v>62</v>
      </c>
      <c r="AQ90" s="27">
        <v>102.21</v>
      </c>
      <c r="AR90" s="27">
        <v>91</v>
      </c>
      <c r="AS90" s="27">
        <v>10.363333333333333</v>
      </c>
      <c r="AT90" s="27">
        <v>482.94666666666672</v>
      </c>
      <c r="AU90" s="27">
        <v>4.7566666666666668</v>
      </c>
      <c r="AV90" s="27">
        <v>12.466666666666667</v>
      </c>
      <c r="AW90" s="27">
        <v>5.47</v>
      </c>
      <c r="AX90" s="27">
        <v>20</v>
      </c>
      <c r="AY90" s="27">
        <v>24.166666666666668</v>
      </c>
      <c r="AZ90" s="27">
        <v>3.7733333333333334</v>
      </c>
      <c r="BA90" s="27">
        <v>1.4000000000000001</v>
      </c>
      <c r="BB90" s="27">
        <v>21.073333333333334</v>
      </c>
      <c r="BC90" s="27">
        <v>25.706666666666667</v>
      </c>
      <c r="BD90" s="27">
        <v>19.786666666666665</v>
      </c>
      <c r="BE90" s="27">
        <v>20.456666666666667</v>
      </c>
      <c r="BF90" s="27">
        <v>85</v>
      </c>
      <c r="BG90" s="27">
        <v>9.3227777777777785</v>
      </c>
      <c r="BH90" s="27">
        <v>6.6566666666666663</v>
      </c>
      <c r="BI90" s="27">
        <v>11</v>
      </c>
      <c r="BJ90" s="27">
        <v>3.5633333333333339</v>
      </c>
      <c r="BK90" s="27">
        <v>50.556666666666672</v>
      </c>
      <c r="BL90" s="27">
        <v>10.173333333333334</v>
      </c>
      <c r="BM90" s="27">
        <v>13.273333333333333</v>
      </c>
    </row>
    <row r="91" spans="1:65" x14ac:dyDescent="0.35">
      <c r="A91" s="13">
        <v>1843780870</v>
      </c>
      <c r="B91" t="s">
        <v>329</v>
      </c>
      <c r="C91" t="s">
        <v>344</v>
      </c>
      <c r="D91" t="s">
        <v>345</v>
      </c>
      <c r="E91" s="27">
        <v>13.786666666666667</v>
      </c>
      <c r="F91" s="27">
        <v>6.3065333333333342</v>
      </c>
      <c r="G91" s="27">
        <v>5.126666666666666</v>
      </c>
      <c r="H91" s="27">
        <v>1.62</v>
      </c>
      <c r="I91" s="27">
        <v>1.1500000000000001</v>
      </c>
      <c r="J91" s="27">
        <v>4.8266666666666671</v>
      </c>
      <c r="K91" s="27">
        <v>4.1533333333333333</v>
      </c>
      <c r="L91" s="27">
        <v>1.58</v>
      </c>
      <c r="M91" s="27">
        <v>4.53</v>
      </c>
      <c r="N91" s="27">
        <v>4.956666666666667</v>
      </c>
      <c r="O91" s="27">
        <v>0.73333333333333339</v>
      </c>
      <c r="P91" s="27">
        <v>2.11</v>
      </c>
      <c r="Q91" s="27">
        <v>3.5666666666666664</v>
      </c>
      <c r="R91" s="27">
        <v>4.4933333333333332</v>
      </c>
      <c r="S91" s="27">
        <v>5.8466666666666667</v>
      </c>
      <c r="T91" s="27">
        <v>4.1766666666666667</v>
      </c>
      <c r="U91" s="27">
        <v>5.2233333333333336</v>
      </c>
      <c r="V91" s="27">
        <v>1.5266666666666666</v>
      </c>
      <c r="W91" s="27">
        <v>2.563333333333333</v>
      </c>
      <c r="X91" s="27">
        <v>1.9566666666666663</v>
      </c>
      <c r="Y91" s="27">
        <v>19.123333333333331</v>
      </c>
      <c r="Z91" s="27">
        <v>7.8299999999999992</v>
      </c>
      <c r="AA91" s="27">
        <v>3.7866666666666666</v>
      </c>
      <c r="AB91" s="27">
        <v>1.8933333333333333</v>
      </c>
      <c r="AC91" s="27">
        <v>3.91</v>
      </c>
      <c r="AD91" s="27">
        <v>2.77</v>
      </c>
      <c r="AE91" s="29">
        <v>1346.2666666666667</v>
      </c>
      <c r="AF91" s="29">
        <v>384216.66666666669</v>
      </c>
      <c r="AG91" s="25">
        <v>6.7366666666666672</v>
      </c>
      <c r="AH91" s="29">
        <v>1868.8744668962433</v>
      </c>
      <c r="AI91" s="27" t="s">
        <v>810</v>
      </c>
      <c r="AJ91" s="27">
        <v>112.10756598648631</v>
      </c>
      <c r="AK91" s="27">
        <v>87.12572087738782</v>
      </c>
      <c r="AL91" s="27">
        <v>199.24</v>
      </c>
      <c r="AM91" s="27">
        <v>190.01894999999999</v>
      </c>
      <c r="AN91" s="27">
        <v>42.166666666666664</v>
      </c>
      <c r="AO91" s="30">
        <v>3.3795000000000002</v>
      </c>
      <c r="AP91" s="27">
        <v>132.22333333333333</v>
      </c>
      <c r="AQ91" s="27">
        <v>117.36</v>
      </c>
      <c r="AR91" s="27">
        <v>99.946666666666673</v>
      </c>
      <c r="AS91" s="27">
        <v>10.4</v>
      </c>
      <c r="AT91" s="27">
        <v>356.33666666666676</v>
      </c>
      <c r="AU91" s="27">
        <v>4.1900000000000004</v>
      </c>
      <c r="AV91" s="27">
        <v>11.036666666666667</v>
      </c>
      <c r="AW91" s="27">
        <v>3.686666666666667</v>
      </c>
      <c r="AX91" s="27">
        <v>20.776666666666667</v>
      </c>
      <c r="AY91" s="27">
        <v>52.066666666666663</v>
      </c>
      <c r="AZ91" s="27">
        <v>3.6633333333333336</v>
      </c>
      <c r="BA91" s="27">
        <v>1.3399999999999999</v>
      </c>
      <c r="BB91" s="27">
        <v>17.006666666666664</v>
      </c>
      <c r="BC91" s="27">
        <v>26.333333333333332</v>
      </c>
      <c r="BD91" s="27">
        <v>20.243333333333332</v>
      </c>
      <c r="BE91" s="27">
        <v>26.50333333333333</v>
      </c>
      <c r="BF91" s="27">
        <v>89.32</v>
      </c>
      <c r="BG91" s="27">
        <v>1.33</v>
      </c>
      <c r="BH91" s="27">
        <v>13.083333333333334</v>
      </c>
      <c r="BI91" s="27">
        <v>10.443333333333333</v>
      </c>
      <c r="BJ91" s="27">
        <v>2.68</v>
      </c>
      <c r="BK91" s="27">
        <v>73.11</v>
      </c>
      <c r="BL91" s="27">
        <v>9.65</v>
      </c>
      <c r="BM91" s="27">
        <v>12.469999999999999</v>
      </c>
    </row>
    <row r="92" spans="1:65" x14ac:dyDescent="0.35">
      <c r="A92" s="13">
        <v>1845460920</v>
      </c>
      <c r="B92" t="s">
        <v>329</v>
      </c>
      <c r="C92" t="s">
        <v>346</v>
      </c>
      <c r="D92" t="s">
        <v>347</v>
      </c>
      <c r="E92" s="27">
        <v>13.996666666666664</v>
      </c>
      <c r="F92" s="27">
        <v>5.9218666666666664</v>
      </c>
      <c r="G92" s="27">
        <v>4.9066666666666672</v>
      </c>
      <c r="H92" s="27">
        <v>1.6233333333333333</v>
      </c>
      <c r="I92" s="27">
        <v>1.1399999999999999</v>
      </c>
      <c r="J92" s="27">
        <v>4.75</v>
      </c>
      <c r="K92" s="27">
        <v>4.1133333333333333</v>
      </c>
      <c r="L92" s="27">
        <v>1.5733333333333333</v>
      </c>
      <c r="M92" s="27">
        <v>4.4433333333333334</v>
      </c>
      <c r="N92" s="27">
        <v>5.1366666666666667</v>
      </c>
      <c r="O92" s="27">
        <v>0.69999999999999984</v>
      </c>
      <c r="P92" s="27">
        <v>1.95</v>
      </c>
      <c r="Q92" s="27">
        <v>3.5400000000000005</v>
      </c>
      <c r="R92" s="27">
        <v>4.5166666666666666</v>
      </c>
      <c r="S92" s="27">
        <v>5.6733333333333329</v>
      </c>
      <c r="T92" s="27">
        <v>4.1033333333333326</v>
      </c>
      <c r="U92" s="27">
        <v>5.1933333333333334</v>
      </c>
      <c r="V92" s="27">
        <v>1.4900000000000002</v>
      </c>
      <c r="W92" s="27">
        <v>2.4966666666666666</v>
      </c>
      <c r="X92" s="27">
        <v>1.9566666666666668</v>
      </c>
      <c r="Y92" s="27">
        <v>18.953333333333333</v>
      </c>
      <c r="Z92" s="27">
        <v>7.3933333333333335</v>
      </c>
      <c r="AA92" s="27">
        <v>3.9033333333333338</v>
      </c>
      <c r="AB92" s="27">
        <v>1.8</v>
      </c>
      <c r="AC92" s="27">
        <v>3.8166666666666664</v>
      </c>
      <c r="AD92" s="27">
        <v>2.7533333333333334</v>
      </c>
      <c r="AE92" s="29">
        <v>1250</v>
      </c>
      <c r="AF92" s="29">
        <v>357444.33333333331</v>
      </c>
      <c r="AG92" s="25">
        <v>6.97</v>
      </c>
      <c r="AH92" s="29">
        <v>1778.865323227549</v>
      </c>
      <c r="AI92" s="27" t="s">
        <v>810</v>
      </c>
      <c r="AJ92" s="27">
        <v>95.499985203135154</v>
      </c>
      <c r="AK92" s="27">
        <v>121.39163571621329</v>
      </c>
      <c r="AL92" s="27">
        <v>216.89</v>
      </c>
      <c r="AM92" s="27">
        <v>190.02650000000003</v>
      </c>
      <c r="AN92" s="27">
        <v>67.326666666666668</v>
      </c>
      <c r="AO92" s="30">
        <v>3.4497083333333336</v>
      </c>
      <c r="AP92" s="27">
        <v>150</v>
      </c>
      <c r="AQ92" s="27">
        <v>146.66666666666666</v>
      </c>
      <c r="AR92" s="27">
        <v>205.92</v>
      </c>
      <c r="AS92" s="27">
        <v>10.293333333333335</v>
      </c>
      <c r="AT92" s="27">
        <v>441.5</v>
      </c>
      <c r="AU92" s="27">
        <v>6.2566666666666668</v>
      </c>
      <c r="AV92" s="27">
        <v>13.246666666666668</v>
      </c>
      <c r="AW92" s="27">
        <v>4.7233333333333336</v>
      </c>
      <c r="AX92" s="27">
        <v>18.5</v>
      </c>
      <c r="AY92" s="27">
        <v>30</v>
      </c>
      <c r="AZ92" s="27">
        <v>3.7133333333333334</v>
      </c>
      <c r="BA92" s="27">
        <v>1.2433333333333334</v>
      </c>
      <c r="BB92" s="27">
        <v>12.9</v>
      </c>
      <c r="BC92" s="27">
        <v>34.333333333333336</v>
      </c>
      <c r="BD92" s="27">
        <v>29.996666666666666</v>
      </c>
      <c r="BE92" s="27">
        <v>35</v>
      </c>
      <c r="BF92" s="27">
        <v>97.666666666666671</v>
      </c>
      <c r="BG92" s="27">
        <v>21.906666666666666</v>
      </c>
      <c r="BH92" s="27">
        <v>9.6300000000000008</v>
      </c>
      <c r="BI92" s="27">
        <v>15</v>
      </c>
      <c r="BJ92" s="27">
        <v>3.81</v>
      </c>
      <c r="BK92" s="27">
        <v>66.5</v>
      </c>
      <c r="BL92" s="27">
        <v>9.9733333333333309</v>
      </c>
      <c r="BM92" s="27">
        <v>12.936666666666667</v>
      </c>
    </row>
    <row r="93" spans="1:65" x14ac:dyDescent="0.35">
      <c r="A93" s="13">
        <v>1911180100</v>
      </c>
      <c r="B93" t="s">
        <v>348</v>
      </c>
      <c r="C93" t="s">
        <v>349</v>
      </c>
      <c r="D93" t="s">
        <v>350</v>
      </c>
      <c r="E93" s="27">
        <v>14.113333333333335</v>
      </c>
      <c r="F93" s="27">
        <v>6.5270053475935823</v>
      </c>
      <c r="G93" s="27">
        <v>5.3433333333333337</v>
      </c>
      <c r="H93" s="27">
        <v>1.3633333333333333</v>
      </c>
      <c r="I93" s="27">
        <v>1.1299999999999999</v>
      </c>
      <c r="J93" s="27">
        <v>4.7233333333333336</v>
      </c>
      <c r="K93" s="27">
        <v>4.0166666666666666</v>
      </c>
      <c r="L93" s="27">
        <v>1.6799999999999997</v>
      </c>
      <c r="M93" s="27">
        <v>4.5233333333333334</v>
      </c>
      <c r="N93" s="27">
        <v>5.0233333333333334</v>
      </c>
      <c r="O93" s="27">
        <v>0.76707477465857543</v>
      </c>
      <c r="P93" s="27">
        <v>1.95</v>
      </c>
      <c r="Q93" s="27">
        <v>3.8266666666666667</v>
      </c>
      <c r="R93" s="27">
        <v>4.5133333333333328</v>
      </c>
      <c r="S93" s="27">
        <v>5.72</v>
      </c>
      <c r="T93" s="27">
        <v>3.6433333333333331</v>
      </c>
      <c r="U93" s="27">
        <v>5.3133333333333335</v>
      </c>
      <c r="V93" s="27">
        <v>1.47</v>
      </c>
      <c r="W93" s="27">
        <v>2.3166666666666669</v>
      </c>
      <c r="X93" s="27">
        <v>2.1</v>
      </c>
      <c r="Y93" s="27">
        <v>18.74666666666667</v>
      </c>
      <c r="Z93" s="27">
        <v>7.0066666666666668</v>
      </c>
      <c r="AA93" s="27">
        <v>3.17</v>
      </c>
      <c r="AB93" s="27">
        <v>1.5599999999999998</v>
      </c>
      <c r="AC93" s="27">
        <v>3.94</v>
      </c>
      <c r="AD93" s="27">
        <v>2.7633333333333336</v>
      </c>
      <c r="AE93" s="29">
        <v>1043.3333333333333</v>
      </c>
      <c r="AF93" s="29">
        <v>403253.33333333331</v>
      </c>
      <c r="AG93" s="25">
        <v>6.9791111111111119</v>
      </c>
      <c r="AH93" s="29">
        <v>2008.9964116588944</v>
      </c>
      <c r="AI93" s="27" t="s">
        <v>810</v>
      </c>
      <c r="AJ93" s="27">
        <v>81.042013389348597</v>
      </c>
      <c r="AK93" s="27">
        <v>101.56223086452077</v>
      </c>
      <c r="AL93" s="27">
        <v>182.60000000000002</v>
      </c>
      <c r="AM93" s="27">
        <v>187.0239</v>
      </c>
      <c r="AN93" s="27">
        <v>57.22</v>
      </c>
      <c r="AO93" s="30">
        <v>3.3811666666666667</v>
      </c>
      <c r="AP93" s="27">
        <v>159.11333333333332</v>
      </c>
      <c r="AQ93" s="27">
        <v>176.92</v>
      </c>
      <c r="AR93" s="27">
        <v>107</v>
      </c>
      <c r="AS93" s="27">
        <v>10.536666666666667</v>
      </c>
      <c r="AT93" s="27">
        <v>512.12666666666667</v>
      </c>
      <c r="AU93" s="27">
        <v>5.2233333333333327</v>
      </c>
      <c r="AV93" s="27">
        <v>12.123333333333335</v>
      </c>
      <c r="AW93" s="27">
        <v>5.09</v>
      </c>
      <c r="AX93" s="27">
        <v>24.39</v>
      </c>
      <c r="AY93" s="27">
        <v>40.5</v>
      </c>
      <c r="AZ93" s="27">
        <v>3.8066666666666666</v>
      </c>
      <c r="BA93" s="27">
        <v>1.42</v>
      </c>
      <c r="BB93" s="27">
        <v>13.770000000000001</v>
      </c>
      <c r="BC93" s="27">
        <v>45.406666666666666</v>
      </c>
      <c r="BD93" s="27">
        <v>29.99</v>
      </c>
      <c r="BE93" s="27">
        <v>41.61</v>
      </c>
      <c r="BF93" s="27">
        <v>119</v>
      </c>
      <c r="BG93" s="27">
        <v>10.158333333333333</v>
      </c>
      <c r="BH93" s="27">
        <v>8.2899999999999991</v>
      </c>
      <c r="BI93" s="27">
        <v>20</v>
      </c>
      <c r="BJ93" s="27">
        <v>3.78</v>
      </c>
      <c r="BK93" s="27">
        <v>48.333333333333336</v>
      </c>
      <c r="BL93" s="27">
        <v>9.65</v>
      </c>
      <c r="BM93" s="27">
        <v>11.606666666666667</v>
      </c>
    </row>
    <row r="94" spans="1:65" x14ac:dyDescent="0.35">
      <c r="A94" s="13">
        <v>1915460177</v>
      </c>
      <c r="B94" t="s">
        <v>348</v>
      </c>
      <c r="C94" t="s">
        <v>351</v>
      </c>
      <c r="D94" t="s">
        <v>352</v>
      </c>
      <c r="E94" s="27">
        <v>13.943333333333335</v>
      </c>
      <c r="F94" s="27">
        <v>5.5450961538461536</v>
      </c>
      <c r="G94" s="27">
        <v>5.3066666666666658</v>
      </c>
      <c r="H94" s="27">
        <v>1.4066666666666665</v>
      </c>
      <c r="I94" s="27">
        <v>1.1333333333333335</v>
      </c>
      <c r="J94" s="27">
        <v>4.72</v>
      </c>
      <c r="K94" s="27">
        <v>3.74</v>
      </c>
      <c r="L94" s="27">
        <v>1.6466666666666665</v>
      </c>
      <c r="M94" s="27">
        <v>4.6433333333333335</v>
      </c>
      <c r="N94" s="27">
        <v>4.7366666666666672</v>
      </c>
      <c r="O94" s="27">
        <v>0.56344856097552543</v>
      </c>
      <c r="P94" s="27">
        <v>1.9466666666666665</v>
      </c>
      <c r="Q94" s="27">
        <v>3.7899999999999996</v>
      </c>
      <c r="R94" s="27">
        <v>4.5</v>
      </c>
      <c r="S94" s="27">
        <v>5.5233333333333334</v>
      </c>
      <c r="T94" s="27">
        <v>3.7466666666666666</v>
      </c>
      <c r="U94" s="27">
        <v>5.1766666666666659</v>
      </c>
      <c r="V94" s="27">
        <v>1.43</v>
      </c>
      <c r="W94" s="27">
        <v>2.2966666666666664</v>
      </c>
      <c r="X94" s="27">
        <v>2.0733333333333328</v>
      </c>
      <c r="Y94" s="27">
        <v>19.133333333333329</v>
      </c>
      <c r="Z94" s="27">
        <v>7.166666666666667</v>
      </c>
      <c r="AA94" s="27">
        <v>3.2566666666666673</v>
      </c>
      <c r="AB94" s="27">
        <v>1.6166666666666665</v>
      </c>
      <c r="AC94" s="27">
        <v>3.8666666666666667</v>
      </c>
      <c r="AD94" s="27">
        <v>2.7033333333333331</v>
      </c>
      <c r="AE94" s="29">
        <v>887.33333333333337</v>
      </c>
      <c r="AF94" s="29">
        <v>276154.33333333331</v>
      </c>
      <c r="AG94" s="25">
        <v>7.2866666666666662</v>
      </c>
      <c r="AH94" s="29">
        <v>1420.5974432788007</v>
      </c>
      <c r="AI94" s="27" t="s">
        <v>810</v>
      </c>
      <c r="AJ94" s="27">
        <v>134.30186675130562</v>
      </c>
      <c r="AK94" s="27">
        <v>95.28991252803921</v>
      </c>
      <c r="AL94" s="27">
        <v>229.59000000000003</v>
      </c>
      <c r="AM94" s="27">
        <v>200.45180000000002</v>
      </c>
      <c r="AN94" s="27">
        <v>62.776666666666664</v>
      </c>
      <c r="AO94" s="30">
        <v>3.374916666666667</v>
      </c>
      <c r="AP94" s="27">
        <v>120.5</v>
      </c>
      <c r="AQ94" s="27">
        <v>171.87666666666667</v>
      </c>
      <c r="AR94" s="27">
        <v>97.533333333333346</v>
      </c>
      <c r="AS94" s="27">
        <v>10.430000000000001</v>
      </c>
      <c r="AT94" s="27">
        <v>506.87999999999994</v>
      </c>
      <c r="AU94" s="27">
        <v>4.8899999999999997</v>
      </c>
      <c r="AV94" s="27">
        <v>12.79</v>
      </c>
      <c r="AW94" s="27">
        <v>5.8233333333333333</v>
      </c>
      <c r="AX94" s="27">
        <v>18.133333333333336</v>
      </c>
      <c r="AY94" s="27">
        <v>28</v>
      </c>
      <c r="AZ94" s="27">
        <v>3.8433333333333337</v>
      </c>
      <c r="BA94" s="27">
        <v>1.2966666666666666</v>
      </c>
      <c r="BB94" s="27">
        <v>20.5</v>
      </c>
      <c r="BC94" s="27">
        <v>26.789999999999996</v>
      </c>
      <c r="BD94" s="27">
        <v>18.606666666666666</v>
      </c>
      <c r="BE94" s="27">
        <v>29.816666666666666</v>
      </c>
      <c r="BF94" s="27">
        <v>95.886666666666656</v>
      </c>
      <c r="BG94" s="27">
        <v>8.2466666666666679</v>
      </c>
      <c r="BH94" s="27">
        <v>9.8333333333333339</v>
      </c>
      <c r="BI94" s="27">
        <v>11.946666666666667</v>
      </c>
      <c r="BJ94" s="27">
        <v>4.083333333333333</v>
      </c>
      <c r="BK94" s="27">
        <v>67.056666666666672</v>
      </c>
      <c r="BL94" s="27">
        <v>9.8333333333333339</v>
      </c>
      <c r="BM94" s="27">
        <v>11.103333333333333</v>
      </c>
    </row>
    <row r="95" spans="1:65" x14ac:dyDescent="0.35">
      <c r="A95" s="13">
        <v>1916300200</v>
      </c>
      <c r="B95" t="s">
        <v>348</v>
      </c>
      <c r="C95" t="s">
        <v>353</v>
      </c>
      <c r="D95" t="s">
        <v>354</v>
      </c>
      <c r="E95" s="27">
        <v>13.920000000000002</v>
      </c>
      <c r="F95" s="27">
        <v>5.6095000000000006</v>
      </c>
      <c r="G95" s="27">
        <v>5.3066666666666658</v>
      </c>
      <c r="H95" s="27">
        <v>1.3666666666666669</v>
      </c>
      <c r="I95" s="27">
        <v>1.1433333333333333</v>
      </c>
      <c r="J95" s="27">
        <v>4.8466666666666667</v>
      </c>
      <c r="K95" s="27">
        <v>3.9666666666666668</v>
      </c>
      <c r="L95" s="27">
        <v>1.7033333333333331</v>
      </c>
      <c r="M95" s="27">
        <v>4.6033333333333335</v>
      </c>
      <c r="N95" s="27">
        <v>4.8133333333333335</v>
      </c>
      <c r="O95" s="27">
        <v>0.68221461451132637</v>
      </c>
      <c r="P95" s="27">
        <v>1.9466666666666665</v>
      </c>
      <c r="Q95" s="27">
        <v>3.9333333333333336</v>
      </c>
      <c r="R95" s="27">
        <v>4.543333333333333</v>
      </c>
      <c r="S95" s="27">
        <v>5.6266666666666678</v>
      </c>
      <c r="T95" s="27">
        <v>3.6633333333333336</v>
      </c>
      <c r="U95" s="27">
        <v>5.3833333333333329</v>
      </c>
      <c r="V95" s="27">
        <v>1.4400000000000002</v>
      </c>
      <c r="W95" s="27">
        <v>2.3166666666666669</v>
      </c>
      <c r="X95" s="27">
        <v>2.09</v>
      </c>
      <c r="Y95" s="27">
        <v>19.146666666666665</v>
      </c>
      <c r="Z95" s="27">
        <v>6.94</v>
      </c>
      <c r="AA95" s="27">
        <v>3.2466666666666666</v>
      </c>
      <c r="AB95" s="27">
        <v>1.5433333333333332</v>
      </c>
      <c r="AC95" s="27">
        <v>3.9899999999999998</v>
      </c>
      <c r="AD95" s="27">
        <v>2.7733333333333334</v>
      </c>
      <c r="AE95" s="29">
        <v>958.78666666666675</v>
      </c>
      <c r="AF95" s="29">
        <v>342152.66666666669</v>
      </c>
      <c r="AG95" s="25">
        <v>7.0683333333333325</v>
      </c>
      <c r="AH95" s="29">
        <v>1718.4785765120687</v>
      </c>
      <c r="AI95" s="27" t="s">
        <v>810</v>
      </c>
      <c r="AJ95" s="27">
        <v>138.09645669290535</v>
      </c>
      <c r="AK95" s="27">
        <v>67.377896488720339</v>
      </c>
      <c r="AL95" s="27">
        <v>205.48</v>
      </c>
      <c r="AM95" s="27">
        <v>187.56195</v>
      </c>
      <c r="AN95" s="27">
        <v>64.396666666666661</v>
      </c>
      <c r="AO95" s="30">
        <v>3.3542777777777779</v>
      </c>
      <c r="AP95" s="27">
        <v>115.67</v>
      </c>
      <c r="AQ95" s="27">
        <v>158.97333333333333</v>
      </c>
      <c r="AR95" s="27">
        <v>105.87333333333333</v>
      </c>
      <c r="AS95" s="27">
        <v>10.573333333333332</v>
      </c>
      <c r="AT95" s="27">
        <v>439.90000000000003</v>
      </c>
      <c r="AU95" s="27">
        <v>5.6566666666666663</v>
      </c>
      <c r="AV95" s="27">
        <v>11.323333333333332</v>
      </c>
      <c r="AW95" s="27">
        <v>5.12</v>
      </c>
      <c r="AX95" s="27">
        <v>25.8</v>
      </c>
      <c r="AY95" s="27">
        <v>35.193333333333335</v>
      </c>
      <c r="AZ95" s="27">
        <v>3.8333333333333335</v>
      </c>
      <c r="BA95" s="27">
        <v>1.3466666666666667</v>
      </c>
      <c r="BB95" s="27">
        <v>14.826666666666668</v>
      </c>
      <c r="BC95" s="27">
        <v>36.793333333333329</v>
      </c>
      <c r="BD95" s="27">
        <v>28.373333333333335</v>
      </c>
      <c r="BE95" s="27">
        <v>36.566666666666663</v>
      </c>
      <c r="BF95" s="27">
        <v>81.33</v>
      </c>
      <c r="BG95" s="27">
        <v>11.385555555555555</v>
      </c>
      <c r="BH95" s="27">
        <v>11.733333333333334</v>
      </c>
      <c r="BI95" s="27">
        <v>17.11</v>
      </c>
      <c r="BJ95" s="27">
        <v>3.543333333333333</v>
      </c>
      <c r="BK95" s="27">
        <v>69.11666666666666</v>
      </c>
      <c r="BL95" s="27">
        <v>9.9700000000000006</v>
      </c>
      <c r="BM95" s="27">
        <v>11.516666666666666</v>
      </c>
    </row>
    <row r="96" spans="1:65" x14ac:dyDescent="0.35">
      <c r="A96" s="13">
        <v>1919340300</v>
      </c>
      <c r="B96" t="s">
        <v>348</v>
      </c>
      <c r="C96" t="s">
        <v>355</v>
      </c>
      <c r="D96" t="s">
        <v>356</v>
      </c>
      <c r="E96" s="27">
        <v>14.08</v>
      </c>
      <c r="F96" s="27">
        <v>5.9644444444444451</v>
      </c>
      <c r="G96" s="27">
        <v>5.2233333333333336</v>
      </c>
      <c r="H96" s="27">
        <v>1.36</v>
      </c>
      <c r="I96" s="27">
        <v>1.1399999999999999</v>
      </c>
      <c r="J96" s="27">
        <v>4.6833333333333336</v>
      </c>
      <c r="K96" s="27">
        <v>3.9766666666666666</v>
      </c>
      <c r="L96" s="27">
        <v>1.6900000000000002</v>
      </c>
      <c r="M96" s="27">
        <v>4.42</v>
      </c>
      <c r="N96" s="27">
        <v>4.9633333333333338</v>
      </c>
      <c r="O96" s="27">
        <v>0.55325770762378601</v>
      </c>
      <c r="P96" s="27">
        <v>1.9466666666666665</v>
      </c>
      <c r="Q96" s="27">
        <v>3.8200000000000003</v>
      </c>
      <c r="R96" s="27">
        <v>4.5199999999999996</v>
      </c>
      <c r="S96" s="27">
        <v>5.6333333333333329</v>
      </c>
      <c r="T96" s="27">
        <v>3.9266666666666672</v>
      </c>
      <c r="U96" s="27">
        <v>5.2433333333333332</v>
      </c>
      <c r="V96" s="27">
        <v>1.5233333333333334</v>
      </c>
      <c r="W96" s="27">
        <v>2.2966666666666669</v>
      </c>
      <c r="X96" s="27">
        <v>2.0666666666666669</v>
      </c>
      <c r="Y96" s="27">
        <v>18.853333333333332</v>
      </c>
      <c r="Z96" s="27">
        <v>7.246666666666667</v>
      </c>
      <c r="AA96" s="27">
        <v>3.47</v>
      </c>
      <c r="AB96" s="27">
        <v>1.7000000000000002</v>
      </c>
      <c r="AC96" s="27">
        <v>3.91</v>
      </c>
      <c r="AD96" s="27">
        <v>2.7733333333333334</v>
      </c>
      <c r="AE96" s="29">
        <v>1108.8899999999999</v>
      </c>
      <c r="AF96" s="29">
        <v>317603.33333333331</v>
      </c>
      <c r="AG96" s="25">
        <v>6.8266666666666653</v>
      </c>
      <c r="AH96" s="29">
        <v>1557.6552744031414</v>
      </c>
      <c r="AI96" s="27" t="s">
        <v>810</v>
      </c>
      <c r="AJ96" s="27">
        <v>91.196330650637208</v>
      </c>
      <c r="AK96" s="27">
        <v>76.858385934240417</v>
      </c>
      <c r="AL96" s="27">
        <v>168.06</v>
      </c>
      <c r="AM96" s="27">
        <v>197.49390000000002</v>
      </c>
      <c r="AN96" s="27">
        <v>59.533333333333339</v>
      </c>
      <c r="AO96" s="30">
        <v>3.4839583333333337</v>
      </c>
      <c r="AP96" s="27">
        <v>95.043333333333337</v>
      </c>
      <c r="AQ96" s="27">
        <v>154.54333333333332</v>
      </c>
      <c r="AR96" s="27">
        <v>102.63666666666666</v>
      </c>
      <c r="AS96" s="27">
        <v>10.473333333333331</v>
      </c>
      <c r="AT96" s="27">
        <v>481.10666666666674</v>
      </c>
      <c r="AU96" s="27">
        <v>4.84</v>
      </c>
      <c r="AV96" s="27">
        <v>11.42</v>
      </c>
      <c r="AW96" s="27">
        <v>4.93</v>
      </c>
      <c r="AX96" s="27">
        <v>31.516666666666666</v>
      </c>
      <c r="AY96" s="27">
        <v>39.699999999999996</v>
      </c>
      <c r="AZ96" s="27">
        <v>3.7399999999999998</v>
      </c>
      <c r="BA96" s="27">
        <v>1.2966666666666666</v>
      </c>
      <c r="BB96" s="27">
        <v>17.540000000000003</v>
      </c>
      <c r="BC96" s="27">
        <v>35.993333333333339</v>
      </c>
      <c r="BD96" s="27">
        <v>25.06</v>
      </c>
      <c r="BE96" s="27">
        <v>33.99</v>
      </c>
      <c r="BF96" s="27">
        <v>99</v>
      </c>
      <c r="BG96" s="27">
        <v>19.989999999999998</v>
      </c>
      <c r="BH96" s="27">
        <v>12.793333333333335</v>
      </c>
      <c r="BI96" s="27">
        <v>17.583333333333332</v>
      </c>
      <c r="BJ96" s="27">
        <v>3.4066666666666667</v>
      </c>
      <c r="BK96" s="27">
        <v>38</v>
      </c>
      <c r="BL96" s="27">
        <v>9.69</v>
      </c>
      <c r="BM96" s="27">
        <v>11.273333333333333</v>
      </c>
    </row>
    <row r="97" spans="1:65" x14ac:dyDescent="0.35">
      <c r="A97" s="13">
        <v>1919780330</v>
      </c>
      <c r="B97" t="s">
        <v>348</v>
      </c>
      <c r="C97" t="s">
        <v>801</v>
      </c>
      <c r="D97" t="s">
        <v>802</v>
      </c>
      <c r="E97" s="27">
        <v>13.90716868957835</v>
      </c>
      <c r="F97" s="27">
        <v>6.3613576939286638</v>
      </c>
      <c r="G97" s="27">
        <v>5.425939091047308</v>
      </c>
      <c r="H97" s="27">
        <v>1.3750613127935629</v>
      </c>
      <c r="I97" s="27">
        <v>1.1845297810808149</v>
      </c>
      <c r="J97" s="27">
        <v>4.8235923990037355</v>
      </c>
      <c r="K97" s="27">
        <v>3.9887373501642003</v>
      </c>
      <c r="L97" s="27">
        <v>1.8053478559080041</v>
      </c>
      <c r="M97" s="27">
        <v>4.6237175299887197</v>
      </c>
      <c r="N97" s="27">
        <v>4.8058262403783445</v>
      </c>
      <c r="O97" s="27">
        <v>0.63898289977736245</v>
      </c>
      <c r="P97" s="27">
        <v>1.9346665835434731</v>
      </c>
      <c r="Q97" s="27">
        <v>4.0981014521522008</v>
      </c>
      <c r="R97" s="27">
        <v>4.6253293458938876</v>
      </c>
      <c r="S97" s="27">
        <v>5.7559365953885866</v>
      </c>
      <c r="T97" s="27">
        <v>3.7873066221235785</v>
      </c>
      <c r="U97" s="27">
        <v>5.3745587476609602</v>
      </c>
      <c r="V97" s="27">
        <v>1.5141579781801855</v>
      </c>
      <c r="W97" s="27">
        <v>2.3106349774194364</v>
      </c>
      <c r="X97" s="27">
        <v>2.2585151487965121</v>
      </c>
      <c r="Y97" s="27">
        <v>19.397965765910754</v>
      </c>
      <c r="Z97" s="27">
        <v>7.155204840699259</v>
      </c>
      <c r="AA97" s="27">
        <v>3.5041595151858362</v>
      </c>
      <c r="AB97" s="27">
        <v>1.6814180198318163</v>
      </c>
      <c r="AC97" s="27">
        <v>4.0861301770275977</v>
      </c>
      <c r="AD97" s="27">
        <v>2.836830141309163</v>
      </c>
      <c r="AE97" s="29">
        <v>796.14506197023923</v>
      </c>
      <c r="AF97" s="29">
        <v>366275.68840255192</v>
      </c>
      <c r="AG97" s="25">
        <v>7.2676884960201233</v>
      </c>
      <c r="AH97" s="29">
        <v>1877.3598276858465</v>
      </c>
      <c r="AI97" s="27" t="s">
        <v>810</v>
      </c>
      <c r="AJ97" s="27">
        <v>81.686679446658729</v>
      </c>
      <c r="AK97" s="27">
        <v>73.022109273376088</v>
      </c>
      <c r="AL97" s="27">
        <v>154.70999999999998</v>
      </c>
      <c r="AM97" s="27">
        <v>186.86966020834771</v>
      </c>
      <c r="AN97" s="27">
        <v>52.491350981080451</v>
      </c>
      <c r="AO97" s="30">
        <v>3.1920152121583079</v>
      </c>
      <c r="AP97" s="27">
        <v>125.16472297739951</v>
      </c>
      <c r="AQ97" s="27">
        <v>129.05399786179797</v>
      </c>
      <c r="AR97" s="27">
        <v>96.597493001069211</v>
      </c>
      <c r="AS97" s="27">
        <v>10.877565575375433</v>
      </c>
      <c r="AT97" s="27">
        <v>495.45278833814899</v>
      </c>
      <c r="AU97" s="27">
        <v>4.8953197716425878</v>
      </c>
      <c r="AV97" s="27">
        <v>11.842050451256002</v>
      </c>
      <c r="AW97" s="27">
        <v>5.0465339127942661</v>
      </c>
      <c r="AX97" s="27">
        <v>20.630711351809627</v>
      </c>
      <c r="AY97" s="27">
        <v>40.999054661072513</v>
      </c>
      <c r="AZ97" s="27">
        <v>3.6909833108315073</v>
      </c>
      <c r="BA97" s="27">
        <v>1.3521794253046997</v>
      </c>
      <c r="BB97" s="27">
        <v>15.181668802258448</v>
      </c>
      <c r="BC97" s="27">
        <v>38.219076132574315</v>
      </c>
      <c r="BD97" s="27">
        <v>25.305037980303066</v>
      </c>
      <c r="BE97" s="27">
        <v>34.326975385838161</v>
      </c>
      <c r="BF97" s="27">
        <v>94.064679994917412</v>
      </c>
      <c r="BG97" s="27">
        <v>15.140298733096147</v>
      </c>
      <c r="BH97" s="27">
        <v>11.16918762156453</v>
      </c>
      <c r="BI97" s="27">
        <v>20.870246136951291</v>
      </c>
      <c r="BJ97" s="27">
        <v>3.2165570481589065</v>
      </c>
      <c r="BK97" s="27">
        <v>48.082444692639996</v>
      </c>
      <c r="BL97" s="27">
        <v>9.8191273414507183</v>
      </c>
      <c r="BM97" s="27">
        <v>11.510738112922553</v>
      </c>
    </row>
    <row r="98" spans="1:65" x14ac:dyDescent="0.35">
      <c r="A98" s="13">
        <v>1920220360</v>
      </c>
      <c r="B98" t="s">
        <v>348</v>
      </c>
      <c r="C98" t="s">
        <v>357</v>
      </c>
      <c r="D98" t="s">
        <v>358</v>
      </c>
      <c r="E98" s="27">
        <v>13.676666666666668</v>
      </c>
      <c r="F98" s="27">
        <v>5.3765000000000001</v>
      </c>
      <c r="G98" s="27">
        <v>5.4733333333333336</v>
      </c>
      <c r="H98" s="27">
        <v>1.4033333333333333</v>
      </c>
      <c r="I98" s="27">
        <v>1.1466666666666665</v>
      </c>
      <c r="J98" s="27">
        <v>4.7700000000000005</v>
      </c>
      <c r="K98" s="27">
        <v>3.97</v>
      </c>
      <c r="L98" s="27">
        <v>1.7466666666666668</v>
      </c>
      <c r="M98" s="27">
        <v>4.3433333333333328</v>
      </c>
      <c r="N98" s="27">
        <v>4.7566666666666668</v>
      </c>
      <c r="O98" s="27">
        <v>0.65164205445610779</v>
      </c>
      <c r="P98" s="27">
        <v>1.9166666666666667</v>
      </c>
      <c r="Q98" s="27">
        <v>4.0100000000000007</v>
      </c>
      <c r="R98" s="27">
        <v>4.580000000000001</v>
      </c>
      <c r="S98" s="27">
        <v>5.7366666666666672</v>
      </c>
      <c r="T98" s="27">
        <v>3.8633333333333333</v>
      </c>
      <c r="U98" s="27">
        <v>5.28</v>
      </c>
      <c r="V98" s="27">
        <v>1.4266666666666665</v>
      </c>
      <c r="W98" s="27">
        <v>2.2966666666666664</v>
      </c>
      <c r="X98" s="27">
        <v>2.1566666666666667</v>
      </c>
      <c r="Y98" s="27">
        <v>19.373333333333335</v>
      </c>
      <c r="Z98" s="27">
        <v>7.1000000000000005</v>
      </c>
      <c r="AA98" s="27">
        <v>3.56</v>
      </c>
      <c r="AB98" s="27">
        <v>1.67</v>
      </c>
      <c r="AC98" s="27">
        <v>4.083333333333333</v>
      </c>
      <c r="AD98" s="27">
        <v>2.8633333333333333</v>
      </c>
      <c r="AE98" s="29">
        <v>1084.3100000000002</v>
      </c>
      <c r="AF98" s="29">
        <v>333169.33333333331</v>
      </c>
      <c r="AG98" s="25">
        <v>7.0203333333333333</v>
      </c>
      <c r="AH98" s="29">
        <v>1665.2925931078983</v>
      </c>
      <c r="AI98" s="27" t="s">
        <v>810</v>
      </c>
      <c r="AJ98" s="27">
        <v>122.01309534145264</v>
      </c>
      <c r="AK98" s="27">
        <v>54.492724234291217</v>
      </c>
      <c r="AL98" s="27">
        <v>176.5</v>
      </c>
      <c r="AM98" s="27">
        <v>187.56195</v>
      </c>
      <c r="AN98" s="27">
        <v>68.44</v>
      </c>
      <c r="AO98" s="30">
        <v>3.4444999999999997</v>
      </c>
      <c r="AP98" s="27">
        <v>127.38666666666667</v>
      </c>
      <c r="AQ98" s="27">
        <v>130</v>
      </c>
      <c r="AR98" s="27">
        <v>85.776666666666657</v>
      </c>
      <c r="AS98" s="27">
        <v>10.823333333333332</v>
      </c>
      <c r="AT98" s="27">
        <v>498.96000000000004</v>
      </c>
      <c r="AU98" s="27">
        <v>5.54</v>
      </c>
      <c r="AV98" s="27">
        <v>12.463333333333333</v>
      </c>
      <c r="AW98" s="27">
        <v>4.916666666666667</v>
      </c>
      <c r="AX98" s="27">
        <v>23.856666666666666</v>
      </c>
      <c r="AY98" s="27">
        <v>34.11</v>
      </c>
      <c r="AZ98" s="27">
        <v>3.59</v>
      </c>
      <c r="BA98" s="27">
        <v>1.3633333333333333</v>
      </c>
      <c r="BB98" s="27">
        <v>15.216666666666667</v>
      </c>
      <c r="BC98" s="27">
        <v>40.580000000000005</v>
      </c>
      <c r="BD98" s="27">
        <v>23.893333333333334</v>
      </c>
      <c r="BE98" s="27">
        <v>27.983333333333334</v>
      </c>
      <c r="BF98" s="27">
        <v>112.38999999999999</v>
      </c>
      <c r="BG98" s="27">
        <v>12.816666666666668</v>
      </c>
      <c r="BH98" s="27">
        <v>8.6833333333333336</v>
      </c>
      <c r="BI98" s="27">
        <v>15.386666666666665</v>
      </c>
      <c r="BJ98" s="27">
        <v>3.43</v>
      </c>
      <c r="BK98" s="27">
        <v>57.333333333333336</v>
      </c>
      <c r="BL98" s="27">
        <v>9.9333333333333353</v>
      </c>
      <c r="BM98" s="27">
        <v>10.910000000000002</v>
      </c>
    </row>
    <row r="99" spans="1:65" x14ac:dyDescent="0.35">
      <c r="A99" s="13">
        <v>1926980500</v>
      </c>
      <c r="B99" t="s">
        <v>348</v>
      </c>
      <c r="C99" t="s">
        <v>359</v>
      </c>
      <c r="D99" t="s">
        <v>360</v>
      </c>
      <c r="E99" s="27">
        <v>14.04</v>
      </c>
      <c r="F99" s="27">
        <v>5.6711999999999998</v>
      </c>
      <c r="G99" s="27">
        <v>4.8933333333333335</v>
      </c>
      <c r="H99" s="27">
        <v>1.3500000000000003</v>
      </c>
      <c r="I99" s="27">
        <v>1.1700000000000002</v>
      </c>
      <c r="J99" s="27">
        <v>4.6333333333333337</v>
      </c>
      <c r="K99" s="27">
        <v>3.99</v>
      </c>
      <c r="L99" s="27">
        <v>1.6900000000000002</v>
      </c>
      <c r="M99" s="27">
        <v>4.4966666666666661</v>
      </c>
      <c r="N99" s="27">
        <v>4.7333333333333334</v>
      </c>
      <c r="O99" s="27">
        <v>0.7025963212148052</v>
      </c>
      <c r="P99" s="27">
        <v>1.9933333333333332</v>
      </c>
      <c r="Q99" s="27">
        <v>3.81</v>
      </c>
      <c r="R99" s="27">
        <v>4.5333333333333341</v>
      </c>
      <c r="S99" s="27">
        <v>5.6766666666666667</v>
      </c>
      <c r="T99" s="27">
        <v>3.8200000000000003</v>
      </c>
      <c r="U99" s="27">
        <v>5.31</v>
      </c>
      <c r="V99" s="27">
        <v>1.45</v>
      </c>
      <c r="W99" s="27">
        <v>2.3699999999999997</v>
      </c>
      <c r="X99" s="27">
        <v>2.09</v>
      </c>
      <c r="Y99" s="27">
        <v>19.14</v>
      </c>
      <c r="Z99" s="27">
        <v>7</v>
      </c>
      <c r="AA99" s="27">
        <v>3.4166666666666665</v>
      </c>
      <c r="AB99" s="27">
        <v>1.6166666666666665</v>
      </c>
      <c r="AC99" s="27">
        <v>3.9766666666666666</v>
      </c>
      <c r="AD99" s="27">
        <v>2.7600000000000002</v>
      </c>
      <c r="AE99" s="29">
        <v>1172.4866666666667</v>
      </c>
      <c r="AF99" s="29">
        <v>393040.66666666669</v>
      </c>
      <c r="AG99" s="25">
        <v>6.69</v>
      </c>
      <c r="AH99" s="29">
        <v>1900.0781608792638</v>
      </c>
      <c r="AI99" s="27" t="s">
        <v>810</v>
      </c>
      <c r="AJ99" s="27">
        <v>84.193448159229874</v>
      </c>
      <c r="AK99" s="27">
        <v>69.507638540571918</v>
      </c>
      <c r="AL99" s="27">
        <v>153.69999999999999</v>
      </c>
      <c r="AM99" s="27">
        <v>186.06195</v>
      </c>
      <c r="AN99" s="27">
        <v>72.713333333333324</v>
      </c>
      <c r="AO99" s="30">
        <v>3.37425</v>
      </c>
      <c r="AP99" s="27">
        <v>134.20000000000002</v>
      </c>
      <c r="AQ99" s="27">
        <v>140.01666666666668</v>
      </c>
      <c r="AR99" s="27">
        <v>93.333333333333329</v>
      </c>
      <c r="AS99" s="27">
        <v>10.719999999999999</v>
      </c>
      <c r="AT99" s="27">
        <v>454.60999999999996</v>
      </c>
      <c r="AU99" s="27">
        <v>5.3933333333333335</v>
      </c>
      <c r="AV99" s="27">
        <v>11.49</v>
      </c>
      <c r="AW99" s="27">
        <v>5.166666666666667</v>
      </c>
      <c r="AX99" s="27">
        <v>27.833333333333332</v>
      </c>
      <c r="AY99" s="27">
        <v>46.890000000000008</v>
      </c>
      <c r="AZ99" s="27">
        <v>3.8166666666666664</v>
      </c>
      <c r="BA99" s="27">
        <v>1.3</v>
      </c>
      <c r="BB99" s="27">
        <v>13.586666666666666</v>
      </c>
      <c r="BC99" s="27">
        <v>42.330000000000005</v>
      </c>
      <c r="BD99" s="27">
        <v>30.903333333333332</v>
      </c>
      <c r="BE99" s="27">
        <v>31.243333333333329</v>
      </c>
      <c r="BF99" s="27">
        <v>129.08333333333334</v>
      </c>
      <c r="BG99" s="27">
        <v>11.831666666666665</v>
      </c>
      <c r="BH99" s="27">
        <v>11.846666666666666</v>
      </c>
      <c r="BI99" s="27">
        <v>18.5</v>
      </c>
      <c r="BJ99" s="27">
        <v>3.0733333333333337</v>
      </c>
      <c r="BK99" s="27">
        <v>55.800000000000004</v>
      </c>
      <c r="BL99" s="27">
        <v>9.86</v>
      </c>
      <c r="BM99" s="27">
        <v>11.153333333333331</v>
      </c>
    </row>
    <row r="100" spans="1:65" x14ac:dyDescent="0.35">
      <c r="A100" s="13">
        <v>1932380650</v>
      </c>
      <c r="B100" t="s">
        <v>348</v>
      </c>
      <c r="C100" t="s">
        <v>361</v>
      </c>
      <c r="D100" t="s">
        <v>362</v>
      </c>
      <c r="E100" s="27">
        <v>14.083113526454703</v>
      </c>
      <c r="F100" s="27">
        <v>5.2699717582982926</v>
      </c>
      <c r="G100" s="27">
        <v>4.6737969214396093</v>
      </c>
      <c r="H100" s="27">
        <v>1.4181351685878878</v>
      </c>
      <c r="I100" s="27">
        <v>1.1463506276548026</v>
      </c>
      <c r="J100" s="27">
        <v>4.5580113073577966</v>
      </c>
      <c r="K100" s="27">
        <v>3.8017132706732988</v>
      </c>
      <c r="L100" s="27">
        <v>1.5585444360210687</v>
      </c>
      <c r="M100" s="27">
        <v>4.530716154912894</v>
      </c>
      <c r="N100" s="27">
        <v>5.0129560272543223</v>
      </c>
      <c r="O100" s="27">
        <v>0.71111371309012428</v>
      </c>
      <c r="P100" s="27">
        <v>1.9528392116106528</v>
      </c>
      <c r="Q100" s="27">
        <v>3.6403367601988208</v>
      </c>
      <c r="R100" s="27">
        <v>4.4844284477802576</v>
      </c>
      <c r="S100" s="27">
        <v>5.660706357268988</v>
      </c>
      <c r="T100" s="27">
        <v>3.653182823573919</v>
      </c>
      <c r="U100" s="27">
        <v>5.1810850198173588</v>
      </c>
      <c r="V100" s="27">
        <v>1.4206106059082237</v>
      </c>
      <c r="W100" s="27">
        <v>2.3457322542096093</v>
      </c>
      <c r="X100" s="27">
        <v>2.0318798097820641</v>
      </c>
      <c r="Y100" s="27">
        <v>18.751978813960843</v>
      </c>
      <c r="Z100" s="27">
        <v>6.8761449249206139</v>
      </c>
      <c r="AA100" s="27">
        <v>3.1938259130280229</v>
      </c>
      <c r="AB100" s="27">
        <v>1.5942081162353741</v>
      </c>
      <c r="AC100" s="27">
        <v>3.8581840007419461</v>
      </c>
      <c r="AD100" s="27">
        <v>2.7523340460245227</v>
      </c>
      <c r="AE100" s="29">
        <v>1354.7527094042682</v>
      </c>
      <c r="AF100" s="29">
        <v>471113.23095509881</v>
      </c>
      <c r="AG100" s="25">
        <v>6.506533475105857</v>
      </c>
      <c r="AH100" s="29">
        <v>2232.0579236169151</v>
      </c>
      <c r="AI100" s="27" t="s">
        <v>810</v>
      </c>
      <c r="AJ100" s="27">
        <v>127.3919063822508</v>
      </c>
      <c r="AK100" s="27">
        <v>82.063497210912473</v>
      </c>
      <c r="AL100" s="27">
        <v>209.45</v>
      </c>
      <c r="AM100" s="27">
        <v>187.71630811982814</v>
      </c>
      <c r="AN100" s="27">
        <v>54.831875582072421</v>
      </c>
      <c r="AO100" s="30">
        <v>3.3870850679041804</v>
      </c>
      <c r="AP100" s="27">
        <v>87.929391356752987</v>
      </c>
      <c r="AQ100" s="27">
        <v>153.17602280119095</v>
      </c>
      <c r="AR100" s="27">
        <v>105.02639883369267</v>
      </c>
      <c r="AS100" s="27">
        <v>10.24877031470688</v>
      </c>
      <c r="AT100" s="27">
        <v>501.85505966688538</v>
      </c>
      <c r="AU100" s="27">
        <v>5.0282302168380513</v>
      </c>
      <c r="AV100" s="27">
        <v>11.934996888038958</v>
      </c>
      <c r="AW100" s="27">
        <v>5.9185061971666713</v>
      </c>
      <c r="AX100" s="27">
        <v>32.906382228665827</v>
      </c>
      <c r="AY100" s="27">
        <v>35.265617499055516</v>
      </c>
      <c r="AZ100" s="27">
        <v>3.7439328064891035</v>
      </c>
      <c r="BA100" s="27">
        <v>1.242194600071546</v>
      </c>
      <c r="BB100" s="27">
        <v>15.872766254578307</v>
      </c>
      <c r="BC100" s="27">
        <v>56.48195217759411</v>
      </c>
      <c r="BD100" s="27">
        <v>41.804990300107477</v>
      </c>
      <c r="BE100" s="27">
        <v>41.298525075657672</v>
      </c>
      <c r="BF100" s="27">
        <v>94.889995902782502</v>
      </c>
      <c r="BG100" s="27">
        <v>9.2792458432301341</v>
      </c>
      <c r="BH100" s="27">
        <v>10.316384664471002</v>
      </c>
      <c r="BI100" s="27">
        <v>10.275262093887546</v>
      </c>
      <c r="BJ100" s="27">
        <v>3.325833206531827</v>
      </c>
      <c r="BK100" s="27">
        <v>62.62111899144687</v>
      </c>
      <c r="BL100" s="27">
        <v>9.8211826346478102</v>
      </c>
      <c r="BM100" s="27">
        <v>11.508595757757014</v>
      </c>
    </row>
    <row r="101" spans="1:65" x14ac:dyDescent="0.35">
      <c r="A101" s="13">
        <v>1947940900</v>
      </c>
      <c r="B101" t="s">
        <v>348</v>
      </c>
      <c r="C101" t="s">
        <v>363</v>
      </c>
      <c r="D101" t="s">
        <v>364</v>
      </c>
      <c r="E101" s="27">
        <v>13.969999999999999</v>
      </c>
      <c r="F101" s="27">
        <v>5.9577777777777774</v>
      </c>
      <c r="G101" s="27">
        <v>5.0599999999999996</v>
      </c>
      <c r="H101" s="27">
        <v>1.4133333333333333</v>
      </c>
      <c r="I101" s="27">
        <v>1.1266666666666667</v>
      </c>
      <c r="J101" s="27">
        <v>4.8033333333333337</v>
      </c>
      <c r="K101" s="27">
        <v>3.7333333333333329</v>
      </c>
      <c r="L101" s="27">
        <v>1.6600000000000001</v>
      </c>
      <c r="M101" s="27">
        <v>4.4899999999999993</v>
      </c>
      <c r="N101" s="27">
        <v>4.8533333333333326</v>
      </c>
      <c r="O101" s="27">
        <v>0.55325770762378601</v>
      </c>
      <c r="P101" s="27">
        <v>1.9466666666666665</v>
      </c>
      <c r="Q101" s="27">
        <v>3.7533333333333334</v>
      </c>
      <c r="R101" s="27">
        <v>4.5366666666666662</v>
      </c>
      <c r="S101" s="27">
        <v>5.7399999999999993</v>
      </c>
      <c r="T101" s="27">
        <v>3.7666666666666671</v>
      </c>
      <c r="U101" s="27">
        <v>5.21</v>
      </c>
      <c r="V101" s="27">
        <v>1.4233333333333331</v>
      </c>
      <c r="W101" s="27">
        <v>2.3166666666666664</v>
      </c>
      <c r="X101" s="27">
        <v>2.0399999999999996</v>
      </c>
      <c r="Y101" s="27">
        <v>18.906666666666666</v>
      </c>
      <c r="Z101" s="27">
        <v>6.5933333333333328</v>
      </c>
      <c r="AA101" s="27">
        <v>3.3333333333333335</v>
      </c>
      <c r="AB101" s="27">
        <v>1.6466666666666665</v>
      </c>
      <c r="AC101" s="27">
        <v>3.89</v>
      </c>
      <c r="AD101" s="27">
        <v>2.7866666666666666</v>
      </c>
      <c r="AE101" s="29">
        <v>934.75</v>
      </c>
      <c r="AF101" s="29">
        <v>432418.66666666669</v>
      </c>
      <c r="AG101" s="25">
        <v>6.6033333333333344</v>
      </c>
      <c r="AH101" s="29">
        <v>2073.35590468889</v>
      </c>
      <c r="AI101" s="27" t="s">
        <v>810</v>
      </c>
      <c r="AJ101" s="27">
        <v>76.915669802983984</v>
      </c>
      <c r="AK101" s="27">
        <v>70.80681824829999</v>
      </c>
      <c r="AL101" s="27">
        <v>147.73000000000002</v>
      </c>
      <c r="AM101" s="27">
        <v>187.56195</v>
      </c>
      <c r="AN101" s="27">
        <v>53.77</v>
      </c>
      <c r="AO101" s="30">
        <v>3.3958333333333335</v>
      </c>
      <c r="AP101" s="27">
        <v>159.20000000000002</v>
      </c>
      <c r="AQ101" s="27">
        <v>151.66666666666666</v>
      </c>
      <c r="AR101" s="27">
        <v>100.96999999999998</v>
      </c>
      <c r="AS101" s="27">
        <v>10.296666666666665</v>
      </c>
      <c r="AT101" s="27">
        <v>486.24</v>
      </c>
      <c r="AU101" s="27">
        <v>3.7900000000000005</v>
      </c>
      <c r="AV101" s="27">
        <v>10.99</v>
      </c>
      <c r="AW101" s="27">
        <v>4.873333333333334</v>
      </c>
      <c r="AX101" s="27">
        <v>19.760000000000002</v>
      </c>
      <c r="AY101" s="27">
        <v>29.459999999999997</v>
      </c>
      <c r="AZ101" s="27">
        <v>3.7966666666666669</v>
      </c>
      <c r="BA101" s="27">
        <v>1.2333333333333334</v>
      </c>
      <c r="BB101" s="27">
        <v>10.683333333333335</v>
      </c>
      <c r="BC101" s="27">
        <v>20.079999999999998</v>
      </c>
      <c r="BD101" s="27">
        <v>17.489999999999998</v>
      </c>
      <c r="BE101" s="27">
        <v>23.156666666666666</v>
      </c>
      <c r="BF101" s="27">
        <v>77</v>
      </c>
      <c r="BG101" s="27">
        <v>9.163333333333334</v>
      </c>
      <c r="BH101" s="27">
        <v>12.843333333333334</v>
      </c>
      <c r="BI101" s="27">
        <v>11.5</v>
      </c>
      <c r="BJ101" s="27">
        <v>3.4633333333333334</v>
      </c>
      <c r="BK101" s="27">
        <v>48.390000000000008</v>
      </c>
      <c r="BL101" s="27">
        <v>9.7333333333333343</v>
      </c>
      <c r="BM101" s="27">
        <v>10.729999999999999</v>
      </c>
    </row>
    <row r="102" spans="1:65" x14ac:dyDescent="0.35">
      <c r="A102" s="13">
        <v>2026740400</v>
      </c>
      <c r="B102" t="s">
        <v>365</v>
      </c>
      <c r="C102" t="s">
        <v>803</v>
      </c>
      <c r="D102" t="s">
        <v>804</v>
      </c>
      <c r="E102" s="27">
        <v>13.917228154480874</v>
      </c>
      <c r="F102" s="27">
        <v>5.6984347664217507</v>
      </c>
      <c r="G102" s="27">
        <v>5.2279222203040439</v>
      </c>
      <c r="H102" s="27">
        <v>1.411838811127242</v>
      </c>
      <c r="I102" s="27">
        <v>1.1811221890412387</v>
      </c>
      <c r="J102" s="27">
        <v>4.7833945886232243</v>
      </c>
      <c r="K102" s="27">
        <v>4.3869382848649172</v>
      </c>
      <c r="L102" s="27">
        <v>1.5991805719404784</v>
      </c>
      <c r="M102" s="27">
        <v>4.7103850246654195</v>
      </c>
      <c r="N102" s="27">
        <v>4.9593737749475482</v>
      </c>
      <c r="O102" s="27">
        <v>0.69227371564237072</v>
      </c>
      <c r="P102" s="27">
        <v>1.9542768386749112</v>
      </c>
      <c r="Q102" s="27">
        <v>3.9265138916458588</v>
      </c>
      <c r="R102" s="27">
        <v>4.528702770213985</v>
      </c>
      <c r="S102" s="27">
        <v>5.9341269017579696</v>
      </c>
      <c r="T102" s="27">
        <v>4.1919030078163706</v>
      </c>
      <c r="U102" s="27">
        <v>5.4412254143276266</v>
      </c>
      <c r="V102" s="27">
        <v>1.4189065854530629</v>
      </c>
      <c r="W102" s="27">
        <v>2.464006628355667</v>
      </c>
      <c r="X102" s="27">
        <v>2.0643098492458307</v>
      </c>
      <c r="Y102" s="27">
        <v>19.666080162588429</v>
      </c>
      <c r="Z102" s="27">
        <v>7.8988313095135965</v>
      </c>
      <c r="AA102" s="27">
        <v>3.8000616970068779</v>
      </c>
      <c r="AB102" s="27">
        <v>1.9649688902984392</v>
      </c>
      <c r="AC102" s="27">
        <v>3.8871062426335965</v>
      </c>
      <c r="AD102" s="27">
        <v>2.8168948323028533</v>
      </c>
      <c r="AE102" s="29">
        <v>794.5402439586378</v>
      </c>
      <c r="AF102" s="29">
        <v>334418.60122122837</v>
      </c>
      <c r="AG102" s="25">
        <v>6.6694990688002109</v>
      </c>
      <c r="AH102" s="29">
        <v>1613.364301316831</v>
      </c>
      <c r="AI102" s="27" t="s">
        <v>810</v>
      </c>
      <c r="AJ102" s="27">
        <v>110.16645707559439</v>
      </c>
      <c r="AK102" s="27">
        <v>97.515858606557558</v>
      </c>
      <c r="AL102" s="27">
        <v>207.69</v>
      </c>
      <c r="AM102" s="27">
        <v>200.29524339043542</v>
      </c>
      <c r="AN102" s="27">
        <v>49.153626884486073</v>
      </c>
      <c r="AO102" s="30">
        <v>3.0526524327709379</v>
      </c>
      <c r="AP102" s="27">
        <v>221.3043197647512</v>
      </c>
      <c r="AQ102" s="27">
        <v>147.70029100029112</v>
      </c>
      <c r="AR102" s="27">
        <v>94.007968425523316</v>
      </c>
      <c r="AS102" s="27">
        <v>10.485948742003044</v>
      </c>
      <c r="AT102" s="27">
        <v>526.82863368569542</v>
      </c>
      <c r="AU102" s="27">
        <v>5.8602887528677101</v>
      </c>
      <c r="AV102" s="27">
        <v>12.154950721010387</v>
      </c>
      <c r="AW102" s="27">
        <v>4.9755971457995409</v>
      </c>
      <c r="AX102" s="27">
        <v>15.838302023786682</v>
      </c>
      <c r="AY102" s="27">
        <v>30.985266491011018</v>
      </c>
      <c r="AZ102" s="27">
        <v>3.6843166441648401</v>
      </c>
      <c r="BA102" s="27">
        <v>1.1672112514172828</v>
      </c>
      <c r="BB102" s="27">
        <v>16.438619506761999</v>
      </c>
      <c r="BC102" s="27">
        <v>46.192347178930412</v>
      </c>
      <c r="BD102" s="27">
        <v>19.610560119522514</v>
      </c>
      <c r="BE102" s="27">
        <v>29.983847657344914</v>
      </c>
      <c r="BF102" s="27">
        <v>91.418465134501176</v>
      </c>
      <c r="BG102" s="27">
        <v>1.2316849111064199</v>
      </c>
      <c r="BH102" s="27">
        <v>12.891168970971933</v>
      </c>
      <c r="BI102" s="27">
        <v>12.541813176756719</v>
      </c>
      <c r="BJ102" s="27">
        <v>3.8016721327033287</v>
      </c>
      <c r="BK102" s="27">
        <v>56.561186369842794</v>
      </c>
      <c r="BL102" s="27">
        <v>9.8626793865885816</v>
      </c>
      <c r="BM102" s="27">
        <v>8.991554161607862</v>
      </c>
    </row>
    <row r="103" spans="1:65" x14ac:dyDescent="0.35">
      <c r="A103" s="13">
        <v>2031740650</v>
      </c>
      <c r="B103" t="s">
        <v>365</v>
      </c>
      <c r="C103" t="s">
        <v>366</v>
      </c>
      <c r="D103" t="s">
        <v>367</v>
      </c>
      <c r="E103" s="27">
        <v>14.069999999999999</v>
      </c>
      <c r="F103" s="27">
        <v>5.8201904761904757</v>
      </c>
      <c r="G103" s="27">
        <v>4.8166666666666664</v>
      </c>
      <c r="H103" s="27">
        <v>1.3933333333333333</v>
      </c>
      <c r="I103" s="27">
        <v>1.1666666666666667</v>
      </c>
      <c r="J103" s="27">
        <v>4.6033333333333326</v>
      </c>
      <c r="K103" s="27">
        <v>4.083333333333333</v>
      </c>
      <c r="L103" s="27">
        <v>1.6033333333333335</v>
      </c>
      <c r="M103" s="27">
        <v>4.4766666666666666</v>
      </c>
      <c r="N103" s="27">
        <v>4.8166666666666673</v>
      </c>
      <c r="O103" s="27">
        <v>0.69</v>
      </c>
      <c r="P103" s="27">
        <v>1.95</v>
      </c>
      <c r="Q103" s="27">
        <v>3.7533333333333334</v>
      </c>
      <c r="R103" s="27">
        <v>4.4533333333333331</v>
      </c>
      <c r="S103" s="27">
        <v>5.5966666666666667</v>
      </c>
      <c r="T103" s="27">
        <v>3.8200000000000003</v>
      </c>
      <c r="U103" s="27">
        <v>5.3033333333333337</v>
      </c>
      <c r="V103" s="27">
        <v>1.4733333333333334</v>
      </c>
      <c r="W103" s="27">
        <v>2.3833333333333333</v>
      </c>
      <c r="X103" s="27">
        <v>2.0533333333333332</v>
      </c>
      <c r="Y103" s="27">
        <v>19.11</v>
      </c>
      <c r="Z103" s="27">
        <v>7.3666666666666671</v>
      </c>
      <c r="AA103" s="27">
        <v>3.5500000000000003</v>
      </c>
      <c r="AB103" s="27">
        <v>1.6633333333333333</v>
      </c>
      <c r="AC103" s="27">
        <v>3.92</v>
      </c>
      <c r="AD103" s="27">
        <v>2.7666666666666671</v>
      </c>
      <c r="AE103" s="29">
        <v>995.5</v>
      </c>
      <c r="AF103" s="29">
        <v>395394.33333333331</v>
      </c>
      <c r="AG103" s="25">
        <v>6.5783333333333331</v>
      </c>
      <c r="AH103" s="29">
        <v>1889.4932634185498</v>
      </c>
      <c r="AI103" s="27" t="s">
        <v>810</v>
      </c>
      <c r="AJ103" s="27">
        <v>114.2781744618044</v>
      </c>
      <c r="AK103" s="27">
        <v>102.92867495201801</v>
      </c>
      <c r="AL103" s="27">
        <v>217.21</v>
      </c>
      <c r="AM103" s="27">
        <v>201.59195</v>
      </c>
      <c r="AN103" s="27">
        <v>59.166666666666664</v>
      </c>
      <c r="AO103" s="30">
        <v>3.1955000000000005</v>
      </c>
      <c r="AP103" s="27">
        <v>161.83333333333334</v>
      </c>
      <c r="AQ103" s="27">
        <v>145.83333333333334</v>
      </c>
      <c r="AR103" s="27">
        <v>107.83333333333333</v>
      </c>
      <c r="AS103" s="27">
        <v>10.413333333333334</v>
      </c>
      <c r="AT103" s="27">
        <v>489.16666666666669</v>
      </c>
      <c r="AU103" s="27">
        <v>5.09</v>
      </c>
      <c r="AV103" s="27">
        <v>10.656666666666666</v>
      </c>
      <c r="AW103" s="27">
        <v>4.8</v>
      </c>
      <c r="AX103" s="27">
        <v>19.333333333333332</v>
      </c>
      <c r="AY103" s="27">
        <v>35.666666666666664</v>
      </c>
      <c r="AZ103" s="27">
        <v>3.78</v>
      </c>
      <c r="BA103" s="27">
        <v>1.3866666666666667</v>
      </c>
      <c r="BB103" s="27">
        <v>20.166666666666668</v>
      </c>
      <c r="BC103" s="27">
        <v>34.99666666666667</v>
      </c>
      <c r="BD103" s="27">
        <v>23.99</v>
      </c>
      <c r="BE103" s="27">
        <v>29.656666666666666</v>
      </c>
      <c r="BF103" s="27">
        <v>56.666666666666664</v>
      </c>
      <c r="BG103" s="27">
        <v>10.290000000000001</v>
      </c>
      <c r="BH103" s="27">
        <v>12.33</v>
      </c>
      <c r="BI103" s="27">
        <v>25.5</v>
      </c>
      <c r="BJ103" s="27">
        <v>4.09</v>
      </c>
      <c r="BK103" s="27">
        <v>65.083333333333329</v>
      </c>
      <c r="BL103" s="27">
        <v>9.8399999999999981</v>
      </c>
      <c r="BM103" s="27">
        <v>11.181473520249229</v>
      </c>
    </row>
    <row r="104" spans="1:65" x14ac:dyDescent="0.35">
      <c r="A104" s="13">
        <v>2038260700</v>
      </c>
      <c r="B104" t="s">
        <v>365</v>
      </c>
      <c r="C104" t="s">
        <v>368</v>
      </c>
      <c r="D104" t="s">
        <v>369</v>
      </c>
      <c r="E104" s="27">
        <v>14</v>
      </c>
      <c r="F104" s="27">
        <v>6.3322080136402397</v>
      </c>
      <c r="G104" s="27">
        <v>4.7</v>
      </c>
      <c r="H104" s="27">
        <v>1.3566666666666667</v>
      </c>
      <c r="I104" s="27">
        <v>1.1200000000000001</v>
      </c>
      <c r="J104" s="27">
        <v>4.53</v>
      </c>
      <c r="K104" s="27">
        <v>3.8633333333333333</v>
      </c>
      <c r="L104" s="27">
        <v>1.5433333333333332</v>
      </c>
      <c r="M104" s="27">
        <v>4.3966666666666674</v>
      </c>
      <c r="N104" s="27">
        <v>4.87</v>
      </c>
      <c r="O104" s="27">
        <v>0.69</v>
      </c>
      <c r="P104" s="27">
        <v>1.9466666666666665</v>
      </c>
      <c r="Q104" s="27">
        <v>3.5366666666666666</v>
      </c>
      <c r="R104" s="27">
        <v>4.4566666666666661</v>
      </c>
      <c r="S104" s="27">
        <v>5.7600000000000007</v>
      </c>
      <c r="T104" s="27">
        <v>3.6933333333333334</v>
      </c>
      <c r="U104" s="27">
        <v>5.166666666666667</v>
      </c>
      <c r="V104" s="27">
        <v>1.41</v>
      </c>
      <c r="W104" s="27">
        <v>2.3766666666666669</v>
      </c>
      <c r="X104" s="27">
        <v>1.9566666666666668</v>
      </c>
      <c r="Y104" s="27">
        <v>18.823333333333334</v>
      </c>
      <c r="Z104" s="27">
        <v>7.0099999999999989</v>
      </c>
      <c r="AA104" s="27">
        <v>3.4933333333333336</v>
      </c>
      <c r="AB104" s="27">
        <v>1.6766666666666667</v>
      </c>
      <c r="AC104" s="27">
        <v>3.7833333333333332</v>
      </c>
      <c r="AD104" s="27">
        <v>2.78</v>
      </c>
      <c r="AE104" s="29">
        <v>720</v>
      </c>
      <c r="AF104" s="29">
        <v>382600</v>
      </c>
      <c r="AG104" s="25">
        <v>6.7383333333333342</v>
      </c>
      <c r="AH104" s="29">
        <v>1862.6264912850756</v>
      </c>
      <c r="AI104" s="27" t="s">
        <v>810</v>
      </c>
      <c r="AJ104" s="27">
        <v>106.08789358838231</v>
      </c>
      <c r="AK104" s="27">
        <v>96.188378252240042</v>
      </c>
      <c r="AL104" s="27">
        <v>202.28</v>
      </c>
      <c r="AM104" s="27">
        <v>201.39386666666667</v>
      </c>
      <c r="AN104" s="27">
        <v>50.343333333333334</v>
      </c>
      <c r="AO104" s="30">
        <v>3.1189999999999998</v>
      </c>
      <c r="AP104" s="27">
        <v>83</v>
      </c>
      <c r="AQ104" s="27">
        <v>105</v>
      </c>
      <c r="AR104" s="27">
        <v>90.333333333333329</v>
      </c>
      <c r="AS104" s="27">
        <v>10.08</v>
      </c>
      <c r="AT104" s="27">
        <v>537.67333333333329</v>
      </c>
      <c r="AU104" s="27">
        <v>5.69</v>
      </c>
      <c r="AV104" s="27">
        <v>12.403333333333334</v>
      </c>
      <c r="AW104" s="27">
        <v>5.8</v>
      </c>
      <c r="AX104" s="27">
        <v>15.666666666666666</v>
      </c>
      <c r="AY104" s="27">
        <v>37</v>
      </c>
      <c r="AZ104" s="27">
        <v>3.8033333333333332</v>
      </c>
      <c r="BA104" s="27">
        <v>1.0766666666666664</v>
      </c>
      <c r="BB104" s="27">
        <v>12</v>
      </c>
      <c r="BC104" s="27">
        <v>31.656666666666666</v>
      </c>
      <c r="BD104" s="27">
        <v>33.326666666666668</v>
      </c>
      <c r="BE104" s="27">
        <v>29.323333333333334</v>
      </c>
      <c r="BF104" s="27">
        <v>50</v>
      </c>
      <c r="BG104" s="27">
        <v>14.866666666666667</v>
      </c>
      <c r="BH104" s="27">
        <v>6.456666666666667</v>
      </c>
      <c r="BI104" s="27">
        <v>10</v>
      </c>
      <c r="BJ104" s="27">
        <v>3.4266666666666663</v>
      </c>
      <c r="BK104" s="27">
        <v>48.333333333333336</v>
      </c>
      <c r="BL104" s="27">
        <v>9.69</v>
      </c>
      <c r="BM104" s="27">
        <v>12.717881619937693</v>
      </c>
    </row>
    <row r="105" spans="1:65" x14ac:dyDescent="0.35">
      <c r="A105" s="13">
        <v>2041460750</v>
      </c>
      <c r="B105" t="s">
        <v>365</v>
      </c>
      <c r="C105" t="s">
        <v>370</v>
      </c>
      <c r="D105" t="s">
        <v>371</v>
      </c>
      <c r="E105" s="27">
        <v>13.685</v>
      </c>
      <c r="F105" s="27">
        <v>5.6507044673539513</v>
      </c>
      <c r="G105" s="27">
        <v>4.8966666666666674</v>
      </c>
      <c r="H105" s="27">
        <v>1.32</v>
      </c>
      <c r="I105" s="27">
        <v>1.155</v>
      </c>
      <c r="J105" s="27">
        <v>4.5699999999999994</v>
      </c>
      <c r="K105" s="27">
        <v>3.6383333333333332</v>
      </c>
      <c r="L105" s="27">
        <v>1.4950000000000001</v>
      </c>
      <c r="M105" s="27">
        <v>4.3866666666666667</v>
      </c>
      <c r="N105" s="27">
        <v>4.2833333333333341</v>
      </c>
      <c r="O105" s="27">
        <v>0.66499999999999992</v>
      </c>
      <c r="P105" s="27">
        <v>1.8866666666666667</v>
      </c>
      <c r="Q105" s="27">
        <v>3.94</v>
      </c>
      <c r="R105" s="27">
        <v>4.2866666666666662</v>
      </c>
      <c r="S105" s="27">
        <v>5.7283333333333344</v>
      </c>
      <c r="T105" s="27">
        <v>3.7516666666666665</v>
      </c>
      <c r="U105" s="27">
        <v>5.2583333333333337</v>
      </c>
      <c r="V105" s="27">
        <v>1.3933333333333333</v>
      </c>
      <c r="W105" s="27">
        <v>2.3850000000000002</v>
      </c>
      <c r="X105" s="27">
        <v>2.0766666666666667</v>
      </c>
      <c r="Y105" s="27">
        <v>19.420000000000002</v>
      </c>
      <c r="Z105" s="27">
        <v>7.0633333333333326</v>
      </c>
      <c r="AA105" s="27">
        <v>3.6</v>
      </c>
      <c r="AB105" s="27">
        <v>1.5966666666666667</v>
      </c>
      <c r="AC105" s="27">
        <v>3.6500000000000004</v>
      </c>
      <c r="AD105" s="27">
        <v>2.6866666666666661</v>
      </c>
      <c r="AE105" s="29">
        <v>875.33</v>
      </c>
      <c r="AF105" s="29">
        <v>320833.33333333331</v>
      </c>
      <c r="AG105" s="25">
        <v>6.7468333333333339</v>
      </c>
      <c r="AH105" s="29">
        <v>1560.7114532878929</v>
      </c>
      <c r="AI105" s="27" t="s">
        <v>810</v>
      </c>
      <c r="AJ105" s="27">
        <v>113.30246116092617</v>
      </c>
      <c r="AK105" s="27">
        <v>102.46739648128819</v>
      </c>
      <c r="AL105" s="27">
        <v>215.76999999999998</v>
      </c>
      <c r="AM105" s="27">
        <v>201.84195</v>
      </c>
      <c r="AN105" s="27">
        <v>51.4</v>
      </c>
      <c r="AO105" s="30">
        <v>3.1756666666666669</v>
      </c>
      <c r="AP105" s="27">
        <v>191.11333333333332</v>
      </c>
      <c r="AQ105" s="27">
        <v>142.61000000000001</v>
      </c>
      <c r="AR105" s="27">
        <v>89</v>
      </c>
      <c r="AS105" s="27">
        <v>10.339999999999998</v>
      </c>
      <c r="AT105" s="27">
        <v>513.07000000000005</v>
      </c>
      <c r="AU105" s="27">
        <v>5.8566666666666665</v>
      </c>
      <c r="AV105" s="27">
        <v>12.160000000000002</v>
      </c>
      <c r="AW105" s="27">
        <v>5.22</v>
      </c>
      <c r="AX105" s="27">
        <v>19.183333333333334</v>
      </c>
      <c r="AY105" s="27">
        <v>27.05</v>
      </c>
      <c r="AZ105" s="27">
        <v>3.8033333333333332</v>
      </c>
      <c r="BA105" s="27">
        <v>1.1866666666666665</v>
      </c>
      <c r="BB105" s="27">
        <v>17.116666666666667</v>
      </c>
      <c r="BC105" s="27">
        <v>29.463333333333335</v>
      </c>
      <c r="BD105" s="27">
        <v>21.756666666666664</v>
      </c>
      <c r="BE105" s="27">
        <v>26.689999999999998</v>
      </c>
      <c r="BF105" s="27">
        <v>73.319999999999993</v>
      </c>
      <c r="BG105" s="27">
        <v>6.0502777777777785</v>
      </c>
      <c r="BH105" s="27">
        <v>6.8566666666666665</v>
      </c>
      <c r="BI105" s="27">
        <v>10</v>
      </c>
      <c r="BJ105" s="27">
        <v>3.4</v>
      </c>
      <c r="BK105" s="27">
        <v>49.5</v>
      </c>
      <c r="BL105" s="27">
        <v>9.7166666666666668</v>
      </c>
      <c r="BM105" s="27">
        <v>11.181473520249229</v>
      </c>
    </row>
    <row r="106" spans="1:65" x14ac:dyDescent="0.35">
      <c r="A106" s="13">
        <v>2048620900</v>
      </c>
      <c r="B106" t="s">
        <v>365</v>
      </c>
      <c r="C106" t="s">
        <v>374</v>
      </c>
      <c r="D106" t="s">
        <v>375</v>
      </c>
      <c r="E106" s="27">
        <v>14.02948885859619</v>
      </c>
      <c r="F106" s="27">
        <v>6.0672786844280857</v>
      </c>
      <c r="G106" s="27">
        <v>5.0097211119668836</v>
      </c>
      <c r="H106" s="27">
        <v>1.3683275010138456</v>
      </c>
      <c r="I106" s="27">
        <v>1.1689268934376302</v>
      </c>
      <c r="J106" s="27">
        <v>4.676858115980508</v>
      </c>
      <c r="K106" s="27">
        <v>4.1474955571272432</v>
      </c>
      <c r="L106" s="27">
        <v>1.5774396228782674</v>
      </c>
      <c r="M106" s="27">
        <v>4.49962831582258</v>
      </c>
      <c r="N106" s="27">
        <v>4.6201609911634414</v>
      </c>
      <c r="O106" s="27">
        <v>0.68774854164493382</v>
      </c>
      <c r="P106" s="27">
        <v>1.9455497137001903</v>
      </c>
      <c r="Q106" s="27">
        <v>3.8114203846168273</v>
      </c>
      <c r="R106" s="27">
        <v>4.4279306186014615</v>
      </c>
      <c r="S106" s="27">
        <v>5.7747020201621391</v>
      </c>
      <c r="T106" s="27">
        <v>4.067726847063593</v>
      </c>
      <c r="U106" s="27">
        <v>5.2696132231707002</v>
      </c>
      <c r="V106" s="27">
        <v>1.411181843516655</v>
      </c>
      <c r="W106" s="27">
        <v>2.4260021282061146</v>
      </c>
      <c r="X106" s="27">
        <v>2.0856039196607186</v>
      </c>
      <c r="Y106" s="27">
        <v>19.386899461361772</v>
      </c>
      <c r="Z106" s="27">
        <v>7.408452106121568</v>
      </c>
      <c r="AA106" s="27">
        <v>3.5986774773598746</v>
      </c>
      <c r="AB106" s="27">
        <v>1.6454128161082806</v>
      </c>
      <c r="AC106" s="27">
        <v>3.819307964227626</v>
      </c>
      <c r="AD106" s="27">
        <v>2.773071976829705</v>
      </c>
      <c r="AE106" s="29">
        <v>1011.9668524530583</v>
      </c>
      <c r="AF106" s="29">
        <v>334833.8350774211</v>
      </c>
      <c r="AG106" s="25">
        <v>6.6905501828404832</v>
      </c>
      <c r="AH106" s="29">
        <v>1619.5867775125034</v>
      </c>
      <c r="AI106" s="27" t="s">
        <v>810</v>
      </c>
      <c r="AJ106" s="27">
        <v>105.3079081977463</v>
      </c>
      <c r="AK106" s="27">
        <v>95.40861058789551</v>
      </c>
      <c r="AL106" s="27">
        <v>200.72</v>
      </c>
      <c r="AM106" s="27">
        <v>199.37445833316963</v>
      </c>
      <c r="AN106" s="27">
        <v>56.763183704324057</v>
      </c>
      <c r="AO106" s="30">
        <v>3.1372247977037611</v>
      </c>
      <c r="AP106" s="27">
        <v>150.93171709140722</v>
      </c>
      <c r="AQ106" s="27">
        <v>112.22280350159208</v>
      </c>
      <c r="AR106" s="27">
        <v>99.524630356107863</v>
      </c>
      <c r="AS106" s="27">
        <v>10.311493725430163</v>
      </c>
      <c r="AT106" s="27">
        <v>521.48273413728577</v>
      </c>
      <c r="AU106" s="27">
        <v>4.7216197505487836</v>
      </c>
      <c r="AV106" s="27">
        <v>12.024918655367978</v>
      </c>
      <c r="AW106" s="27">
        <v>4.6730923816763701</v>
      </c>
      <c r="AX106" s="27">
        <v>25.608619406825067</v>
      </c>
      <c r="AY106" s="27">
        <v>47.04270304953986</v>
      </c>
      <c r="AZ106" s="27">
        <v>3.6317334123871881</v>
      </c>
      <c r="BA106" s="27">
        <v>1.151287743593542</v>
      </c>
      <c r="BB106" s="27">
        <v>16.858849579510625</v>
      </c>
      <c r="BC106" s="27">
        <v>56.334321486629641</v>
      </c>
      <c r="BD106" s="27">
        <v>37.20785232062488</v>
      </c>
      <c r="BE106" s="27">
        <v>56.507600644586887</v>
      </c>
      <c r="BF106" s="27">
        <v>88.583550004809339</v>
      </c>
      <c r="BG106" s="27">
        <v>11.536057325960348</v>
      </c>
      <c r="BH106" s="27">
        <v>11.655632988583724</v>
      </c>
      <c r="BI106" s="27">
        <v>12.936350219069025</v>
      </c>
      <c r="BJ106" s="27">
        <v>3.5907539664995234</v>
      </c>
      <c r="BK106" s="27">
        <v>55.708612142746261</v>
      </c>
      <c r="BL106" s="27">
        <v>9.7010058390917226</v>
      </c>
      <c r="BM106" s="27">
        <v>10.228878628518503</v>
      </c>
    </row>
    <row r="107" spans="1:65" x14ac:dyDescent="0.35">
      <c r="A107" s="13">
        <v>2130460600</v>
      </c>
      <c r="B107" t="s">
        <v>376</v>
      </c>
      <c r="C107" t="s">
        <v>377</v>
      </c>
      <c r="D107" t="s">
        <v>378</v>
      </c>
      <c r="E107" s="27">
        <v>13.993333333333334</v>
      </c>
      <c r="F107" s="27">
        <v>6.0722410546139365</v>
      </c>
      <c r="G107" s="27">
        <v>5.0666666666666664</v>
      </c>
      <c r="H107" s="27">
        <v>1.4000000000000001</v>
      </c>
      <c r="I107" s="27">
        <v>1.27</v>
      </c>
      <c r="J107" s="27">
        <v>4.7200000000000006</v>
      </c>
      <c r="K107" s="27">
        <v>4.1633333333333331</v>
      </c>
      <c r="L107" s="27">
        <v>1.66</v>
      </c>
      <c r="M107" s="27">
        <v>4.4833333333333334</v>
      </c>
      <c r="N107" s="27">
        <v>5.1866666666666665</v>
      </c>
      <c r="O107" s="27">
        <v>0.69666666666666666</v>
      </c>
      <c r="P107" s="27">
        <v>1.9566666666666663</v>
      </c>
      <c r="Q107" s="27">
        <v>4.1500000000000004</v>
      </c>
      <c r="R107" s="27">
        <v>4.4266666666666659</v>
      </c>
      <c r="S107" s="27">
        <v>5.91</v>
      </c>
      <c r="T107" s="27">
        <v>4.3033333333333337</v>
      </c>
      <c r="U107" s="27">
        <v>5.2333333333333334</v>
      </c>
      <c r="V107" s="27">
        <v>1.5200000000000002</v>
      </c>
      <c r="W107" s="27">
        <v>2.4800000000000004</v>
      </c>
      <c r="X107" s="27">
        <v>2.1966666666666668</v>
      </c>
      <c r="Y107" s="27">
        <v>20.610000000000003</v>
      </c>
      <c r="Z107" s="27">
        <v>7.6166666666666671</v>
      </c>
      <c r="AA107" s="27">
        <v>3.813333333333333</v>
      </c>
      <c r="AB107" s="27">
        <v>1.7966666666666669</v>
      </c>
      <c r="AC107" s="27">
        <v>3.92</v>
      </c>
      <c r="AD107" s="27">
        <v>2.8333333333333335</v>
      </c>
      <c r="AE107" s="29">
        <v>1046.4666666666667</v>
      </c>
      <c r="AF107" s="29">
        <v>376690.33333333331</v>
      </c>
      <c r="AG107" s="25">
        <v>6.5783333333333331</v>
      </c>
      <c r="AH107" s="29">
        <v>1809.117640598309</v>
      </c>
      <c r="AI107" s="27" t="s">
        <v>810</v>
      </c>
      <c r="AJ107" s="27">
        <v>85.827326068439433</v>
      </c>
      <c r="AK107" s="27">
        <v>121.57759294900274</v>
      </c>
      <c r="AL107" s="27">
        <v>207.41</v>
      </c>
      <c r="AM107" s="27">
        <v>192.45740000000001</v>
      </c>
      <c r="AN107" s="27">
        <v>58.379999999999995</v>
      </c>
      <c r="AO107" s="30">
        <v>3.1084166666666664</v>
      </c>
      <c r="AP107" s="27">
        <v>87.516666666666666</v>
      </c>
      <c r="AQ107" s="27">
        <v>106.14999999999999</v>
      </c>
      <c r="AR107" s="27">
        <v>102.54666666666667</v>
      </c>
      <c r="AS107" s="27">
        <v>10.643333333333333</v>
      </c>
      <c r="AT107" s="27">
        <v>364.92333333333335</v>
      </c>
      <c r="AU107" s="27">
        <v>4.9033333333333333</v>
      </c>
      <c r="AV107" s="27">
        <v>10.35</v>
      </c>
      <c r="AW107" s="27">
        <v>5.083333333333333</v>
      </c>
      <c r="AX107" s="27">
        <v>26.5</v>
      </c>
      <c r="AY107" s="27">
        <v>53.066666666666663</v>
      </c>
      <c r="AZ107" s="27">
        <v>3.4966666666666666</v>
      </c>
      <c r="BA107" s="27">
        <v>1.2133333333333332</v>
      </c>
      <c r="BB107" s="27">
        <v>15.530000000000001</v>
      </c>
      <c r="BC107" s="27">
        <v>58.266666666666673</v>
      </c>
      <c r="BD107" s="27">
        <v>38.266666666666666</v>
      </c>
      <c r="BE107" s="27">
        <v>43.833333333333336</v>
      </c>
      <c r="BF107" s="27">
        <v>93.38666666666667</v>
      </c>
      <c r="BG107" s="27">
        <v>11.110833333333334</v>
      </c>
      <c r="BH107" s="27">
        <v>13.053333333333335</v>
      </c>
      <c r="BI107" s="27">
        <v>21.909999999999997</v>
      </c>
      <c r="BJ107" s="27">
        <v>3.5733333333333337</v>
      </c>
      <c r="BK107" s="27">
        <v>52.699999999999996</v>
      </c>
      <c r="BL107" s="27">
        <v>9.8433333333333337</v>
      </c>
      <c r="BM107" s="27">
        <v>13.136666666666668</v>
      </c>
    </row>
    <row r="108" spans="1:65" x14ac:dyDescent="0.35">
      <c r="A108" s="13">
        <v>2210780100</v>
      </c>
      <c r="B108" t="s">
        <v>381</v>
      </c>
      <c r="C108" t="s">
        <v>382</v>
      </c>
      <c r="D108" t="s">
        <v>383</v>
      </c>
      <c r="E108" s="27">
        <v>13.416666666666666</v>
      </c>
      <c r="F108" s="27">
        <v>5.9950037119524877</v>
      </c>
      <c r="G108" s="27">
        <v>4.6566666666666663</v>
      </c>
      <c r="H108" s="27">
        <v>1.6900000000000002</v>
      </c>
      <c r="I108" s="27">
        <v>1.1133333333333333</v>
      </c>
      <c r="J108" s="27">
        <v>4.49</v>
      </c>
      <c r="K108" s="27">
        <v>3.7133333333333334</v>
      </c>
      <c r="L108" s="27">
        <v>1.5366666666666668</v>
      </c>
      <c r="M108" s="27">
        <v>4.4733333333333336</v>
      </c>
      <c r="N108" s="27">
        <v>5.0733333333333333</v>
      </c>
      <c r="O108" s="27">
        <v>0.69</v>
      </c>
      <c r="P108" s="27">
        <v>1.9466666666666665</v>
      </c>
      <c r="Q108" s="27">
        <v>3.7366666666666668</v>
      </c>
      <c r="R108" s="27">
        <v>4.4499999999999993</v>
      </c>
      <c r="S108" s="27">
        <v>5.6099999999999994</v>
      </c>
      <c r="T108" s="27">
        <v>3.69</v>
      </c>
      <c r="U108" s="27">
        <v>5.126666666666666</v>
      </c>
      <c r="V108" s="27">
        <v>1.4133333333333333</v>
      </c>
      <c r="W108" s="27">
        <v>2.3566666666666669</v>
      </c>
      <c r="X108" s="27">
        <v>1.91</v>
      </c>
      <c r="Y108" s="27">
        <v>18.579999999999998</v>
      </c>
      <c r="Z108" s="27">
        <v>6.6633333333333331</v>
      </c>
      <c r="AA108" s="27">
        <v>3.3933333333333331</v>
      </c>
      <c r="AB108" s="27">
        <v>1.63</v>
      </c>
      <c r="AC108" s="27">
        <v>3.8200000000000003</v>
      </c>
      <c r="AD108" s="27">
        <v>2.7133333333333334</v>
      </c>
      <c r="AE108" s="29">
        <v>1049.5433333333333</v>
      </c>
      <c r="AF108" s="29">
        <v>359389</v>
      </c>
      <c r="AG108" s="25">
        <v>7.0020833333333341</v>
      </c>
      <c r="AH108" s="29">
        <v>1793.8429084176503</v>
      </c>
      <c r="AI108" s="27">
        <v>190.12254224149365</v>
      </c>
      <c r="AJ108" s="27" t="s">
        <v>810</v>
      </c>
      <c r="AK108" s="27" t="s">
        <v>810</v>
      </c>
      <c r="AL108" s="27">
        <v>190.12254224149365</v>
      </c>
      <c r="AM108" s="27">
        <v>186.8989</v>
      </c>
      <c r="AN108" s="27">
        <v>67.796666666666667</v>
      </c>
      <c r="AO108" s="30">
        <v>3.1559166666666663</v>
      </c>
      <c r="AP108" s="27">
        <v>135</v>
      </c>
      <c r="AQ108" s="27">
        <v>79</v>
      </c>
      <c r="AR108" s="27">
        <v>99.88</v>
      </c>
      <c r="AS108" s="27">
        <v>10.046666666666667</v>
      </c>
      <c r="AT108" s="27">
        <v>509.31333333333333</v>
      </c>
      <c r="AU108" s="27">
        <v>4.2333333333333334</v>
      </c>
      <c r="AV108" s="27">
        <v>11.123333333333335</v>
      </c>
      <c r="AW108" s="27">
        <v>4.8299999999999992</v>
      </c>
      <c r="AX108" s="27">
        <v>23.166666666666668</v>
      </c>
      <c r="AY108" s="27">
        <v>35.166666666666664</v>
      </c>
      <c r="AZ108" s="27">
        <v>3.6799999999999997</v>
      </c>
      <c r="BA108" s="27">
        <v>1.07</v>
      </c>
      <c r="BB108" s="27">
        <v>16.666666666666668</v>
      </c>
      <c r="BC108" s="27">
        <v>33.020000000000003</v>
      </c>
      <c r="BD108" s="27">
        <v>26.906666666666666</v>
      </c>
      <c r="BE108" s="27">
        <v>36.583333333333336</v>
      </c>
      <c r="BF108" s="27">
        <v>75</v>
      </c>
      <c r="BG108" s="27">
        <v>8.6877777777777769</v>
      </c>
      <c r="BH108" s="27">
        <v>10.3</v>
      </c>
      <c r="BI108" s="27">
        <v>15</v>
      </c>
      <c r="BJ108" s="27">
        <v>3.186666666666667</v>
      </c>
      <c r="BK108" s="27">
        <v>102.16666666666667</v>
      </c>
      <c r="BL108" s="27">
        <v>9.9700000000000006</v>
      </c>
      <c r="BM108" s="27">
        <v>12.14</v>
      </c>
    </row>
    <row r="109" spans="1:65" x14ac:dyDescent="0.35">
      <c r="A109" s="13">
        <v>2212940200</v>
      </c>
      <c r="B109" t="s">
        <v>381</v>
      </c>
      <c r="C109" t="s">
        <v>384</v>
      </c>
      <c r="D109" t="s">
        <v>385</v>
      </c>
      <c r="E109" s="27">
        <v>13.933333333333332</v>
      </c>
      <c r="F109" s="27">
        <v>5.4484133077415224</v>
      </c>
      <c r="G109" s="27">
        <v>4.663333333333334</v>
      </c>
      <c r="H109" s="27">
        <v>1.67</v>
      </c>
      <c r="I109" s="27">
        <v>1.1499999999999999</v>
      </c>
      <c r="J109" s="27">
        <v>4.5599999999999996</v>
      </c>
      <c r="K109" s="27">
        <v>3.8066666666666662</v>
      </c>
      <c r="L109" s="27">
        <v>1.57</v>
      </c>
      <c r="M109" s="27">
        <v>4.32</v>
      </c>
      <c r="N109" s="27">
        <v>5.2</v>
      </c>
      <c r="O109" s="27">
        <v>0.68666666666666665</v>
      </c>
      <c r="P109" s="27">
        <v>1.9433333333333334</v>
      </c>
      <c r="Q109" s="27">
        <v>3.7899999999999996</v>
      </c>
      <c r="R109" s="27">
        <v>4.4333333333333336</v>
      </c>
      <c r="S109" s="27">
        <v>5.6000000000000005</v>
      </c>
      <c r="T109" s="27">
        <v>4.0666666666666664</v>
      </c>
      <c r="U109" s="27">
        <v>5.0733333333333333</v>
      </c>
      <c r="V109" s="27">
        <v>1.5600000000000003</v>
      </c>
      <c r="W109" s="27">
        <v>2.4666666666666668</v>
      </c>
      <c r="X109" s="27">
        <v>1.9433333333333334</v>
      </c>
      <c r="Y109" s="27">
        <v>18.666666666666668</v>
      </c>
      <c r="Z109" s="27">
        <v>6.663333333333334</v>
      </c>
      <c r="AA109" s="27">
        <v>3.6233333333333335</v>
      </c>
      <c r="AB109" s="27">
        <v>1.7966666666666669</v>
      </c>
      <c r="AC109" s="27">
        <v>3.8066666666666666</v>
      </c>
      <c r="AD109" s="27">
        <v>2.73</v>
      </c>
      <c r="AE109" s="29">
        <v>1463.0566666666666</v>
      </c>
      <c r="AF109" s="29">
        <v>412161.33333333331</v>
      </c>
      <c r="AG109" s="25">
        <v>6.5249999999999995</v>
      </c>
      <c r="AH109" s="29">
        <v>1958.488864418624</v>
      </c>
      <c r="AI109" s="27">
        <v>111.87535508693468</v>
      </c>
      <c r="AJ109" s="27" t="s">
        <v>810</v>
      </c>
      <c r="AK109" s="27" t="s">
        <v>810</v>
      </c>
      <c r="AL109" s="27">
        <v>111.87535508693468</v>
      </c>
      <c r="AM109" s="27">
        <v>185.69890000000001</v>
      </c>
      <c r="AN109" s="27">
        <v>61.613333333333337</v>
      </c>
      <c r="AO109" s="30">
        <v>3.2009895833333335</v>
      </c>
      <c r="AP109" s="27">
        <v>114.13333333333333</v>
      </c>
      <c r="AQ109" s="27">
        <v>130.33333333333334</v>
      </c>
      <c r="AR109" s="27">
        <v>114.58333333333333</v>
      </c>
      <c r="AS109" s="27">
        <v>10.220000000000001</v>
      </c>
      <c r="AT109" s="27">
        <v>527.5</v>
      </c>
      <c r="AU109" s="27">
        <v>4.9566666666666661</v>
      </c>
      <c r="AV109" s="27">
        <v>10.99</v>
      </c>
      <c r="AW109" s="27">
        <v>4.8166666666666664</v>
      </c>
      <c r="AX109" s="27">
        <v>25.61</v>
      </c>
      <c r="AY109" s="27">
        <v>43.333333333333336</v>
      </c>
      <c r="AZ109" s="27">
        <v>3.6299999999999994</v>
      </c>
      <c r="BA109" s="27">
        <v>1.1666666666666667</v>
      </c>
      <c r="BB109" s="27">
        <v>16.093333333333334</v>
      </c>
      <c r="BC109" s="27">
        <v>34.99666666666667</v>
      </c>
      <c r="BD109" s="27">
        <v>30.763333333333332</v>
      </c>
      <c r="BE109" s="27">
        <v>48.593333333333334</v>
      </c>
      <c r="BF109" s="27">
        <v>114.81666666666666</v>
      </c>
      <c r="BG109" s="27">
        <v>9.99</v>
      </c>
      <c r="BH109" s="27">
        <v>11.589999999999998</v>
      </c>
      <c r="BI109" s="27">
        <v>20</v>
      </c>
      <c r="BJ109" s="27">
        <v>4.99</v>
      </c>
      <c r="BK109" s="27">
        <v>60.95000000000001</v>
      </c>
      <c r="BL109" s="27">
        <v>10.026666666666666</v>
      </c>
      <c r="BM109" s="27">
        <v>11.969999999999999</v>
      </c>
    </row>
    <row r="110" spans="1:65" x14ac:dyDescent="0.35">
      <c r="A110" s="13">
        <v>2225220350</v>
      </c>
      <c r="B110" t="s">
        <v>381</v>
      </c>
      <c r="C110" t="s">
        <v>874</v>
      </c>
      <c r="D110" t="s">
        <v>875</v>
      </c>
      <c r="E110" s="27">
        <v>14.02583279773947</v>
      </c>
      <c r="F110" s="27">
        <v>5.6129264981246294</v>
      </c>
      <c r="G110" s="27">
        <v>4.6638244208952235</v>
      </c>
      <c r="H110" s="27">
        <v>1.6756872800532665</v>
      </c>
      <c r="I110" s="27">
        <v>1.1430172943214691</v>
      </c>
      <c r="J110" s="27">
        <v>4.5313826027933617</v>
      </c>
      <c r="K110" s="27">
        <v>3.5797602117157212</v>
      </c>
      <c r="L110" s="27">
        <v>1.5484462998746966</v>
      </c>
      <c r="M110" s="27">
        <v>4.4943855901213832</v>
      </c>
      <c r="N110" s="27">
        <v>5.1175535771770555</v>
      </c>
      <c r="O110" s="27">
        <v>0.6794227699733888</v>
      </c>
      <c r="P110" s="27">
        <v>1.962839211610653</v>
      </c>
      <c r="Q110" s="27">
        <v>3.7996364256305597</v>
      </c>
      <c r="R110" s="27">
        <v>4.4178993842016068</v>
      </c>
      <c r="S110" s="27">
        <v>5.2517980945761176</v>
      </c>
      <c r="T110" s="27">
        <v>4.1229048145126699</v>
      </c>
      <c r="U110" s="27">
        <v>5.0713858238105889</v>
      </c>
      <c r="V110" s="27">
        <v>1.4738672426943709</v>
      </c>
      <c r="W110" s="27">
        <v>2.4815525291768457</v>
      </c>
      <c r="X110" s="27">
        <v>1.9246009095852561</v>
      </c>
      <c r="Y110" s="27">
        <v>18.571619693590154</v>
      </c>
      <c r="Z110" s="27">
        <v>6.6153778849550413</v>
      </c>
      <c r="AA110" s="27">
        <v>3.3973871220589498</v>
      </c>
      <c r="AB110" s="27">
        <v>1.6956309396602165</v>
      </c>
      <c r="AC110" s="27">
        <v>3.8254139721907694</v>
      </c>
      <c r="AD110" s="27">
        <v>2.7582685539498413</v>
      </c>
      <c r="AE110" s="29">
        <v>1155.3511379040235</v>
      </c>
      <c r="AF110" s="29">
        <v>286406.31253376923</v>
      </c>
      <c r="AG110" s="25">
        <v>7.2039324311126869</v>
      </c>
      <c r="AH110" s="29">
        <v>1456.5964700417653</v>
      </c>
      <c r="AI110" s="27" t="s">
        <v>810</v>
      </c>
      <c r="AJ110" s="27">
        <v>74.004634944234269</v>
      </c>
      <c r="AK110" s="27">
        <v>62.129021402805087</v>
      </c>
      <c r="AL110" s="27">
        <v>136.13</v>
      </c>
      <c r="AM110" s="27">
        <v>187.8518580626359</v>
      </c>
      <c r="AN110" s="27">
        <v>57.417771932969224</v>
      </c>
      <c r="AO110" s="30">
        <v>3.184118341721486</v>
      </c>
      <c r="AP110" s="27">
        <v>95.648562655632006</v>
      </c>
      <c r="AQ110" s="27">
        <v>125.51595020907864</v>
      </c>
      <c r="AR110" s="27">
        <v>122.38969756623715</v>
      </c>
      <c r="AS110" s="27">
        <v>10.065919974094603</v>
      </c>
      <c r="AT110" s="27">
        <v>463.69906398705916</v>
      </c>
      <c r="AU110" s="27">
        <v>5.5449249781806174</v>
      </c>
      <c r="AV110" s="27">
        <v>10.949446681083344</v>
      </c>
      <c r="AW110" s="27">
        <v>4.9236557015859788</v>
      </c>
      <c r="AX110" s="27">
        <v>24.851379697066047</v>
      </c>
      <c r="AY110" s="27">
        <v>46.92226282711465</v>
      </c>
      <c r="AZ110" s="27">
        <v>3.7175840324262279</v>
      </c>
      <c r="BA110" s="27">
        <v>1.191876646501395</v>
      </c>
      <c r="BB110" s="27">
        <v>14.123991833361567</v>
      </c>
      <c r="BC110" s="27">
        <v>33.533371296999952</v>
      </c>
      <c r="BD110" s="27">
        <v>31.822396229533727</v>
      </c>
      <c r="BE110" s="27">
        <v>34.564391785525949</v>
      </c>
      <c r="BF110" s="27">
        <v>102.9979216662842</v>
      </c>
      <c r="BG110" s="27">
        <v>8.0845327101538711</v>
      </c>
      <c r="BH110" s="27">
        <v>11.93109632189215</v>
      </c>
      <c r="BI110" s="27">
        <v>18.999664645053002</v>
      </c>
      <c r="BJ110" s="27">
        <v>2.861897751036441</v>
      </c>
      <c r="BK110" s="27">
        <v>45.939676152195894</v>
      </c>
      <c r="BL110" s="27">
        <v>9.707457930846644</v>
      </c>
      <c r="BM110" s="27">
        <v>12.600016825597264</v>
      </c>
    </row>
    <row r="111" spans="1:65" x14ac:dyDescent="0.35">
      <c r="A111" s="13">
        <v>2226380365</v>
      </c>
      <c r="B111" t="s">
        <v>381</v>
      </c>
      <c r="C111" t="s">
        <v>386</v>
      </c>
      <c r="D111" t="s">
        <v>387</v>
      </c>
      <c r="E111" s="27">
        <v>13.839999999999998</v>
      </c>
      <c r="F111" s="27">
        <v>6.1402990654205611</v>
      </c>
      <c r="G111" s="27">
        <v>4.580000000000001</v>
      </c>
      <c r="H111" s="27">
        <v>1.67</v>
      </c>
      <c r="I111" s="27">
        <v>1.0766666666666667</v>
      </c>
      <c r="J111" s="27">
        <v>4.5266666666666664</v>
      </c>
      <c r="K111" s="27">
        <v>3.7333333333333329</v>
      </c>
      <c r="L111" s="27">
        <v>1.5533333333333335</v>
      </c>
      <c r="M111" s="27">
        <v>4.1033333333333326</v>
      </c>
      <c r="N111" s="27">
        <v>5.1733333333333329</v>
      </c>
      <c r="O111" s="27">
        <v>0.49868456087326907</v>
      </c>
      <c r="P111" s="27">
        <v>1.9366666666666668</v>
      </c>
      <c r="Q111" s="27">
        <v>3.6999999999999997</v>
      </c>
      <c r="R111" s="27">
        <v>4.246666666666667</v>
      </c>
      <c r="S111" s="27">
        <v>5.2366666666666655</v>
      </c>
      <c r="T111" s="27">
        <v>3.9599999999999995</v>
      </c>
      <c r="U111" s="27">
        <v>4.6966666666666663</v>
      </c>
      <c r="V111" s="27">
        <v>1.4533333333333331</v>
      </c>
      <c r="W111" s="27">
        <v>2.2899999999999996</v>
      </c>
      <c r="X111" s="27">
        <v>1.7566666666666668</v>
      </c>
      <c r="Y111" s="27">
        <v>18.749999999999996</v>
      </c>
      <c r="Z111" s="27">
        <v>6.5100000000000007</v>
      </c>
      <c r="AA111" s="27">
        <v>3.3233333333333328</v>
      </c>
      <c r="AB111" s="27">
        <v>1.64</v>
      </c>
      <c r="AC111" s="27">
        <v>3.7533333333333334</v>
      </c>
      <c r="AD111" s="27">
        <v>2.6466666666666665</v>
      </c>
      <c r="AE111" s="29">
        <v>1191.1400000000001</v>
      </c>
      <c r="AF111" s="29">
        <v>406539.33333333331</v>
      </c>
      <c r="AG111" s="25">
        <v>6.8216666666666654</v>
      </c>
      <c r="AH111" s="29">
        <v>1993.0779928971897</v>
      </c>
      <c r="AI111" s="27" t="s">
        <v>810</v>
      </c>
      <c r="AJ111" s="27">
        <v>137.05524967562488</v>
      </c>
      <c r="AK111" s="27">
        <v>53.371791544589335</v>
      </c>
      <c r="AL111" s="27">
        <v>190.43</v>
      </c>
      <c r="AM111" s="27">
        <v>186.8989</v>
      </c>
      <c r="AN111" s="27">
        <v>67.493333333333339</v>
      </c>
      <c r="AO111" s="30">
        <v>3.0999166666666667</v>
      </c>
      <c r="AP111" s="27">
        <v>108</v>
      </c>
      <c r="AQ111" s="27">
        <v>106.99000000000001</v>
      </c>
      <c r="AR111" s="27">
        <v>127.55666666666666</v>
      </c>
      <c r="AS111" s="27">
        <v>9.7533333333333321</v>
      </c>
      <c r="AT111" s="27">
        <v>488.87333333333328</v>
      </c>
      <c r="AU111" s="27">
        <v>4.29</v>
      </c>
      <c r="AV111" s="27">
        <v>10.446666666666667</v>
      </c>
      <c r="AW111" s="27">
        <v>4.2233333333333336</v>
      </c>
      <c r="AX111" s="27">
        <v>21.556666666666668</v>
      </c>
      <c r="AY111" s="27">
        <v>45.946666666666665</v>
      </c>
      <c r="AZ111" s="27">
        <v>3.293333333333333</v>
      </c>
      <c r="BA111" s="27">
        <v>1.1399999999999999</v>
      </c>
      <c r="BB111" s="27">
        <v>16.406666666666666</v>
      </c>
      <c r="BC111" s="27">
        <v>47.583333333333336</v>
      </c>
      <c r="BD111" s="27">
        <v>34.326666666666661</v>
      </c>
      <c r="BE111" s="27">
        <v>40.71</v>
      </c>
      <c r="BF111" s="27">
        <v>104.66666666666667</v>
      </c>
      <c r="BG111" s="27">
        <v>10.63</v>
      </c>
      <c r="BH111" s="27">
        <v>13.116666666666667</v>
      </c>
      <c r="BI111" s="27">
        <v>15</v>
      </c>
      <c r="BJ111" s="27">
        <v>3.72</v>
      </c>
      <c r="BK111" s="27">
        <v>58.333333333333336</v>
      </c>
      <c r="BL111" s="27">
        <v>9.7866666666666671</v>
      </c>
      <c r="BM111" s="27">
        <v>11.64</v>
      </c>
    </row>
    <row r="112" spans="1:65" x14ac:dyDescent="0.35">
      <c r="A112" s="13">
        <v>2229180400</v>
      </c>
      <c r="B112" t="s">
        <v>381</v>
      </c>
      <c r="C112" t="s">
        <v>389</v>
      </c>
      <c r="D112" t="s">
        <v>390</v>
      </c>
      <c r="E112" s="27">
        <v>13.63</v>
      </c>
      <c r="F112" s="27">
        <v>5.1169492412349555</v>
      </c>
      <c r="G112" s="27">
        <v>4.7300000000000004</v>
      </c>
      <c r="H112" s="27">
        <v>1.4433333333333334</v>
      </c>
      <c r="I112" s="27">
        <v>1.1466666666666665</v>
      </c>
      <c r="J112" s="27">
        <v>4.5866666666666669</v>
      </c>
      <c r="K112" s="27">
        <v>3.8033333333333332</v>
      </c>
      <c r="L112" s="27">
        <v>1.58</v>
      </c>
      <c r="M112" s="27">
        <v>4.333333333333333</v>
      </c>
      <c r="N112" s="27">
        <v>5.09</v>
      </c>
      <c r="O112" s="27">
        <v>0.58142383333333336</v>
      </c>
      <c r="P112" s="27">
        <v>1.9433333333333334</v>
      </c>
      <c r="Q112" s="27">
        <v>3.7766666666666668</v>
      </c>
      <c r="R112" s="27">
        <v>4.43</v>
      </c>
      <c r="S112" s="27">
        <v>5.5166666666666666</v>
      </c>
      <c r="T112" s="27">
        <v>4.05</v>
      </c>
      <c r="U112" s="27">
        <v>5.0566666666666675</v>
      </c>
      <c r="V112" s="27">
        <v>1.51</v>
      </c>
      <c r="W112" s="27">
        <v>2.4866666666666668</v>
      </c>
      <c r="X112" s="27">
        <v>1.96</v>
      </c>
      <c r="Y112" s="27">
        <v>18.776666666666667</v>
      </c>
      <c r="Z112" s="27">
        <v>6.8299999999999992</v>
      </c>
      <c r="AA112" s="27">
        <v>3.6833333333333336</v>
      </c>
      <c r="AB112" s="27">
        <v>1.8100000000000003</v>
      </c>
      <c r="AC112" s="27">
        <v>3.84</v>
      </c>
      <c r="AD112" s="27">
        <v>2.7733333333333334</v>
      </c>
      <c r="AE112" s="29">
        <v>1118.9066666666665</v>
      </c>
      <c r="AF112" s="29">
        <v>280654.66666666669</v>
      </c>
      <c r="AG112" s="25">
        <v>7.3616666666666672</v>
      </c>
      <c r="AH112" s="29">
        <v>1451.8726859609581</v>
      </c>
      <c r="AI112" s="27" t="s">
        <v>810</v>
      </c>
      <c r="AJ112" s="27">
        <v>102.90352994677146</v>
      </c>
      <c r="AK112" s="27">
        <v>60.178439270643018</v>
      </c>
      <c r="AL112" s="27">
        <v>163.08000000000001</v>
      </c>
      <c r="AM112" s="27">
        <v>187.43695</v>
      </c>
      <c r="AN112" s="27">
        <v>60.373333333333335</v>
      </c>
      <c r="AO112" s="30">
        <v>3.1669166666666668</v>
      </c>
      <c r="AP112" s="27">
        <v>105.23333333333333</v>
      </c>
      <c r="AQ112" s="27">
        <v>98.533333333333346</v>
      </c>
      <c r="AR112" s="27">
        <v>91.40000000000002</v>
      </c>
      <c r="AS112" s="27">
        <v>10.273333333333333</v>
      </c>
      <c r="AT112" s="27">
        <v>500.21999999999997</v>
      </c>
      <c r="AU112" s="27">
        <v>4.7633333333333336</v>
      </c>
      <c r="AV112" s="27">
        <v>10.736666666666666</v>
      </c>
      <c r="AW112" s="27">
        <v>4.5466666666666669</v>
      </c>
      <c r="AX112" s="27">
        <v>27.333333333333332</v>
      </c>
      <c r="AY112" s="27">
        <v>44.456666666666671</v>
      </c>
      <c r="AZ112" s="27">
        <v>3.53</v>
      </c>
      <c r="BA112" s="27">
        <v>1.2233333333333334</v>
      </c>
      <c r="BB112" s="27">
        <v>14.136666666666665</v>
      </c>
      <c r="BC112" s="27">
        <v>49.04</v>
      </c>
      <c r="BD112" s="27">
        <v>29.496666666666666</v>
      </c>
      <c r="BE112" s="27">
        <v>44.300000000000004</v>
      </c>
      <c r="BF112" s="27">
        <v>102.41666666666667</v>
      </c>
      <c r="BG112" s="27">
        <v>11.99</v>
      </c>
      <c r="BH112" s="27">
        <v>9.94</v>
      </c>
      <c r="BI112" s="27">
        <v>20.066666666666666</v>
      </c>
      <c r="BJ112" s="27">
        <v>3.6533333333333329</v>
      </c>
      <c r="BK112" s="27">
        <v>56.916666666666664</v>
      </c>
      <c r="BL112" s="27">
        <v>9.9366666666666674</v>
      </c>
      <c r="BM112" s="27">
        <v>12.283333333333333</v>
      </c>
    </row>
    <row r="113" spans="1:65" x14ac:dyDescent="0.35">
      <c r="A113" s="13">
        <v>2229340450</v>
      </c>
      <c r="B113" t="s">
        <v>381</v>
      </c>
      <c r="C113" t="s">
        <v>391</v>
      </c>
      <c r="D113" t="s">
        <v>392</v>
      </c>
      <c r="E113" s="27">
        <v>13.410000000000002</v>
      </c>
      <c r="F113" s="27">
        <v>5.1864497469269706</v>
      </c>
      <c r="G113" s="27">
        <v>4.6566666666666672</v>
      </c>
      <c r="H113" s="27">
        <v>1.4166666666666667</v>
      </c>
      <c r="I113" s="27">
        <v>1.1233333333333333</v>
      </c>
      <c r="J113" s="27">
        <v>4.5133333333333328</v>
      </c>
      <c r="K113" s="27">
        <v>3.8700000000000006</v>
      </c>
      <c r="L113" s="27">
        <v>1.5433333333333332</v>
      </c>
      <c r="M113" s="27">
        <v>4.1866666666666665</v>
      </c>
      <c r="N113" s="27">
        <v>5.01</v>
      </c>
      <c r="O113" s="27">
        <v>0.69</v>
      </c>
      <c r="P113" s="27">
        <v>1.9466666666666665</v>
      </c>
      <c r="Q113" s="27">
        <v>3.7866666666666666</v>
      </c>
      <c r="R113" s="27">
        <v>4.4000000000000004</v>
      </c>
      <c r="S113" s="27">
        <v>5.4866666666666672</v>
      </c>
      <c r="T113" s="27">
        <v>3.7433333333333336</v>
      </c>
      <c r="U113" s="27">
        <v>5.0066666666666668</v>
      </c>
      <c r="V113" s="27">
        <v>1.4466666666666665</v>
      </c>
      <c r="W113" s="27">
        <v>2.3666666666666667</v>
      </c>
      <c r="X113" s="27">
        <v>1.9433333333333334</v>
      </c>
      <c r="Y113" s="27">
        <v>18.856666666666666</v>
      </c>
      <c r="Z113" s="27">
        <v>6.7733333333333334</v>
      </c>
      <c r="AA113" s="27">
        <v>3.4433333333333334</v>
      </c>
      <c r="AB113" s="27">
        <v>1.6666666666666667</v>
      </c>
      <c r="AC113" s="27">
        <v>3.7933333333333334</v>
      </c>
      <c r="AD113" s="27">
        <v>2.7466666666666666</v>
      </c>
      <c r="AE113" s="29">
        <v>1022.9</v>
      </c>
      <c r="AF113" s="29">
        <v>290326.33333333331</v>
      </c>
      <c r="AG113" s="25">
        <v>7.173111111111111</v>
      </c>
      <c r="AH113" s="29">
        <v>1473.8792038284419</v>
      </c>
      <c r="AI113" s="27">
        <v>106.81341491942867</v>
      </c>
      <c r="AJ113" s="27" t="s">
        <v>810</v>
      </c>
      <c r="AK113" s="27" t="s">
        <v>810</v>
      </c>
      <c r="AL113" s="27">
        <v>106.81341491942867</v>
      </c>
      <c r="AM113" s="27">
        <v>186.8989</v>
      </c>
      <c r="AN113" s="27">
        <v>81.713333333333324</v>
      </c>
      <c r="AO113" s="30">
        <v>3.3058333333333336</v>
      </c>
      <c r="AP113" s="27">
        <v>146.24333333333334</v>
      </c>
      <c r="AQ113" s="27">
        <v>113.66666666666667</v>
      </c>
      <c r="AR113" s="27">
        <v>119.98</v>
      </c>
      <c r="AS113" s="27">
        <v>10.043333333333333</v>
      </c>
      <c r="AT113" s="27">
        <v>515.16333333333341</v>
      </c>
      <c r="AU113" s="27">
        <v>4.9233333333333338</v>
      </c>
      <c r="AV113" s="27">
        <v>11.506666666666666</v>
      </c>
      <c r="AW113" s="27">
        <v>4.996666666666667</v>
      </c>
      <c r="AX113" s="27">
        <v>26.2</v>
      </c>
      <c r="AY113" s="27">
        <v>42.833333333333336</v>
      </c>
      <c r="AZ113" s="27">
        <v>3.563333333333333</v>
      </c>
      <c r="BA113" s="27">
        <v>1.0866666666666667</v>
      </c>
      <c r="BB113" s="27">
        <v>14.409999999999998</v>
      </c>
      <c r="BC113" s="27">
        <v>43.636666666666663</v>
      </c>
      <c r="BD113" s="27">
        <v>23.353333333333335</v>
      </c>
      <c r="BE113" s="27">
        <v>35.550000000000004</v>
      </c>
      <c r="BF113" s="27">
        <v>91.990000000000009</v>
      </c>
      <c r="BG113" s="27">
        <v>6.6661111111111113</v>
      </c>
      <c r="BH113" s="27">
        <v>10.943333333333333</v>
      </c>
      <c r="BI113" s="27">
        <v>17.533333333333335</v>
      </c>
      <c r="BJ113" s="27">
        <v>4.0733333333333333</v>
      </c>
      <c r="BK113" s="27">
        <v>58.129999999999995</v>
      </c>
      <c r="BL113" s="27">
        <v>9.9066666666666663</v>
      </c>
      <c r="BM113" s="27">
        <v>12.409999999999998</v>
      </c>
    </row>
    <row r="114" spans="1:65" x14ac:dyDescent="0.35">
      <c r="A114" s="13">
        <v>2233740500</v>
      </c>
      <c r="B114" t="s">
        <v>381</v>
      </c>
      <c r="C114" t="s">
        <v>393</v>
      </c>
      <c r="D114" t="s">
        <v>394</v>
      </c>
      <c r="E114" s="27">
        <v>14.030000000000001</v>
      </c>
      <c r="F114" s="27">
        <v>5.1960898876404498</v>
      </c>
      <c r="G114" s="27">
        <v>4.6000000000000005</v>
      </c>
      <c r="H114" s="27">
        <v>1.4000000000000001</v>
      </c>
      <c r="I114" s="27">
        <v>1.1399999999999999</v>
      </c>
      <c r="J114" s="27">
        <v>4.49</v>
      </c>
      <c r="K114" s="27">
        <v>3.7433333333333336</v>
      </c>
      <c r="L114" s="27">
        <v>1.5466666666666666</v>
      </c>
      <c r="M114" s="27">
        <v>4.2433333333333332</v>
      </c>
      <c r="N114" s="27">
        <v>5.3533333333333326</v>
      </c>
      <c r="O114" s="27">
        <v>0.58142383333333336</v>
      </c>
      <c r="P114" s="27">
        <v>1.9466666666666665</v>
      </c>
      <c r="Q114" s="27">
        <v>3.7733333333333334</v>
      </c>
      <c r="R114" s="27">
        <v>4.37</v>
      </c>
      <c r="S114" s="27">
        <v>5.5</v>
      </c>
      <c r="T114" s="27">
        <v>3.8533333333333335</v>
      </c>
      <c r="U114" s="27">
        <v>5.0633333333333326</v>
      </c>
      <c r="V114" s="27">
        <v>1.4400000000000002</v>
      </c>
      <c r="W114" s="27">
        <v>2.42</v>
      </c>
      <c r="X114" s="27">
        <v>1.9333333333333336</v>
      </c>
      <c r="Y114" s="27">
        <v>18.72</v>
      </c>
      <c r="Z114" s="27">
        <v>6.5233333333333334</v>
      </c>
      <c r="AA114" s="27">
        <v>3.4933333333333336</v>
      </c>
      <c r="AB114" s="27">
        <v>1.6500000000000001</v>
      </c>
      <c r="AC114" s="27">
        <v>3.8066666666666666</v>
      </c>
      <c r="AD114" s="27">
        <v>2.6999999999999997</v>
      </c>
      <c r="AE114" s="29">
        <v>869.12</v>
      </c>
      <c r="AF114" s="29">
        <v>381197.66666666669</v>
      </c>
      <c r="AG114" s="25">
        <v>7.0176666666666661</v>
      </c>
      <c r="AH114" s="29">
        <v>1906.8325131919955</v>
      </c>
      <c r="AI114" s="27" t="s">
        <v>810</v>
      </c>
      <c r="AJ114" s="27">
        <v>66.561976153912056</v>
      </c>
      <c r="AK114" s="27">
        <v>61.339907404852141</v>
      </c>
      <c r="AL114" s="27">
        <v>127.9</v>
      </c>
      <c r="AM114" s="27">
        <v>186.8989</v>
      </c>
      <c r="AN114" s="27">
        <v>50.276666666666664</v>
      </c>
      <c r="AO114" s="30">
        <v>3.0827500000000003</v>
      </c>
      <c r="AP114" s="27">
        <v>122.16666666666667</v>
      </c>
      <c r="AQ114" s="27">
        <v>140.61000000000001</v>
      </c>
      <c r="AR114" s="27">
        <v>115.14999999999999</v>
      </c>
      <c r="AS114" s="27">
        <v>10.153333333333334</v>
      </c>
      <c r="AT114" s="27">
        <v>532.22333333333336</v>
      </c>
      <c r="AU114" s="27">
        <v>3.99</v>
      </c>
      <c r="AV114" s="27">
        <v>10.353333333333333</v>
      </c>
      <c r="AW114" s="27">
        <v>3.9033333333333329</v>
      </c>
      <c r="AX114" s="27">
        <v>28.056666666666668</v>
      </c>
      <c r="AY114" s="27">
        <v>36.333333333333336</v>
      </c>
      <c r="AZ114" s="27">
        <v>3.5533333333333332</v>
      </c>
      <c r="BA114" s="27">
        <v>1.1633333333333333</v>
      </c>
      <c r="BB114" s="27">
        <v>15.853333333333333</v>
      </c>
      <c r="BC114" s="27">
        <v>27.91333333333333</v>
      </c>
      <c r="BD114" s="27">
        <v>24.476666666666663</v>
      </c>
      <c r="BE114" s="27">
        <v>26.243333333333336</v>
      </c>
      <c r="BF114" s="27">
        <v>116.16000000000001</v>
      </c>
      <c r="BG114" s="27">
        <v>12.51</v>
      </c>
      <c r="BH114" s="27">
        <v>8.7966666666666669</v>
      </c>
      <c r="BI114" s="27">
        <v>13.11</v>
      </c>
      <c r="BJ114" s="27">
        <v>3.4333333333333336</v>
      </c>
      <c r="BK114" s="27">
        <v>54.176666666666669</v>
      </c>
      <c r="BL114" s="27">
        <v>9.9700000000000006</v>
      </c>
      <c r="BM114" s="27">
        <v>12.046666666666667</v>
      </c>
    </row>
    <row r="115" spans="1:65" x14ac:dyDescent="0.35">
      <c r="A115" s="13">
        <v>2235380600</v>
      </c>
      <c r="B115" t="s">
        <v>381</v>
      </c>
      <c r="C115" t="s">
        <v>395</v>
      </c>
      <c r="D115" t="s">
        <v>396</v>
      </c>
      <c r="E115" s="27">
        <v>13.963333333333333</v>
      </c>
      <c r="F115" s="27">
        <v>6.3079759217456735</v>
      </c>
      <c r="G115" s="27">
        <v>4.623333333333334</v>
      </c>
      <c r="H115" s="27">
        <v>1.67</v>
      </c>
      <c r="I115" s="27">
        <v>1.1533333333333333</v>
      </c>
      <c r="J115" s="27">
        <v>4.6100000000000003</v>
      </c>
      <c r="K115" s="27">
        <v>3.8066666666666666</v>
      </c>
      <c r="L115" s="27">
        <v>1.5999999999999999</v>
      </c>
      <c r="M115" s="27">
        <v>4.2766666666666664</v>
      </c>
      <c r="N115" s="27">
        <v>5.17</v>
      </c>
      <c r="O115" s="27">
        <v>0.48835849999999997</v>
      </c>
      <c r="P115" s="27">
        <v>1.9433333333333334</v>
      </c>
      <c r="Q115" s="27">
        <v>3.8166666666666664</v>
      </c>
      <c r="R115" s="27">
        <v>4.4533333333333331</v>
      </c>
      <c r="S115" s="27">
        <v>5.4533333333333331</v>
      </c>
      <c r="T115" s="27">
        <v>4.0799999999999992</v>
      </c>
      <c r="U115" s="27">
        <v>5.003333333333333</v>
      </c>
      <c r="V115" s="27">
        <v>1.6366666666666667</v>
      </c>
      <c r="W115" s="27">
        <v>2.4266666666666667</v>
      </c>
      <c r="X115" s="27">
        <v>1.88</v>
      </c>
      <c r="Y115" s="27">
        <v>18.873333333333331</v>
      </c>
      <c r="Z115" s="27">
        <v>6.6933333333333325</v>
      </c>
      <c r="AA115" s="27">
        <v>3.7833333333333332</v>
      </c>
      <c r="AB115" s="27">
        <v>1.8933333333333333</v>
      </c>
      <c r="AC115" s="27">
        <v>3.813333333333333</v>
      </c>
      <c r="AD115" s="27">
        <v>2.7533333333333334</v>
      </c>
      <c r="AE115" s="29">
        <v>2013.2766666666666</v>
      </c>
      <c r="AF115" s="29">
        <v>723752</v>
      </c>
      <c r="AG115" s="25">
        <v>6.6215555555555561</v>
      </c>
      <c r="AH115" s="29">
        <v>3477.8425481190629</v>
      </c>
      <c r="AI115" s="27" t="s">
        <v>810</v>
      </c>
      <c r="AJ115" s="27">
        <v>72.95990364847404</v>
      </c>
      <c r="AK115" s="27">
        <v>53.562942889037942</v>
      </c>
      <c r="AL115" s="27">
        <v>126.52</v>
      </c>
      <c r="AM115" s="27">
        <v>186.8989</v>
      </c>
      <c r="AN115" s="27">
        <v>56.44</v>
      </c>
      <c r="AO115" s="30">
        <v>3.1488888888888891</v>
      </c>
      <c r="AP115" s="27">
        <v>110.10666666666667</v>
      </c>
      <c r="AQ115" s="27">
        <v>173.89</v>
      </c>
      <c r="AR115" s="27">
        <v>128.33333333333334</v>
      </c>
      <c r="AS115" s="27">
        <v>10.39</v>
      </c>
      <c r="AT115" s="27">
        <v>524.6</v>
      </c>
      <c r="AU115" s="27">
        <v>5.333333333333333</v>
      </c>
      <c r="AV115" s="27">
        <v>10.99</v>
      </c>
      <c r="AW115" s="27">
        <v>4.9533333333333331</v>
      </c>
      <c r="AX115" s="27">
        <v>23.223333333333333</v>
      </c>
      <c r="AY115" s="27">
        <v>46.113333333333337</v>
      </c>
      <c r="AZ115" s="27">
        <v>3.52</v>
      </c>
      <c r="BA115" s="27">
        <v>1.33</v>
      </c>
      <c r="BB115" s="27">
        <v>19.776666666666667</v>
      </c>
      <c r="BC115" s="27">
        <v>45.216666666666661</v>
      </c>
      <c r="BD115" s="27">
        <v>36.44</v>
      </c>
      <c r="BE115" s="27">
        <v>35.333333333333336</v>
      </c>
      <c r="BF115" s="27">
        <v>117</v>
      </c>
      <c r="BG115" s="27">
        <v>9.99</v>
      </c>
      <c r="BH115" s="27">
        <v>12.979999999999999</v>
      </c>
      <c r="BI115" s="27">
        <v>20</v>
      </c>
      <c r="BJ115" s="27">
        <v>3.5733333333333328</v>
      </c>
      <c r="BK115" s="27">
        <v>60.553333333333335</v>
      </c>
      <c r="BL115" s="27">
        <v>9.6266666666666669</v>
      </c>
      <c r="BM115" s="27">
        <v>11.479999999999999</v>
      </c>
    </row>
    <row r="116" spans="1:65" x14ac:dyDescent="0.35">
      <c r="A116" s="13">
        <v>2243340800</v>
      </c>
      <c r="B116" t="s">
        <v>381</v>
      </c>
      <c r="C116" t="s">
        <v>397</v>
      </c>
      <c r="D116" t="s">
        <v>398</v>
      </c>
      <c r="E116" s="27">
        <v>13.893333333333333</v>
      </c>
      <c r="F116" s="27">
        <v>6.1482730923694762</v>
      </c>
      <c r="G116" s="27">
        <v>5.0133333333333328</v>
      </c>
      <c r="H116" s="27">
        <v>1.39</v>
      </c>
      <c r="I116" s="27">
        <v>1.2066666666666668</v>
      </c>
      <c r="J116" s="27">
        <v>4.5533333333333337</v>
      </c>
      <c r="K116" s="27">
        <v>4.0066666666666668</v>
      </c>
      <c r="L116" s="27">
        <v>1.6366666666666667</v>
      </c>
      <c r="M116" s="27">
        <v>4.3999999999999995</v>
      </c>
      <c r="N116" s="27">
        <v>5.3066666666666666</v>
      </c>
      <c r="O116" s="27">
        <v>0.69</v>
      </c>
      <c r="P116" s="27">
        <v>1.9433333333333334</v>
      </c>
      <c r="Q116" s="27">
        <v>3.9</v>
      </c>
      <c r="R116" s="27">
        <v>4.4300000000000006</v>
      </c>
      <c r="S116" s="27">
        <v>5.54</v>
      </c>
      <c r="T116" s="27">
        <v>4.123333333333334</v>
      </c>
      <c r="U116" s="27">
        <v>5.1366666666666667</v>
      </c>
      <c r="V116" s="27">
        <v>1.5033333333333332</v>
      </c>
      <c r="W116" s="27">
        <v>2.56</v>
      </c>
      <c r="X116" s="27">
        <v>2.0399999999999996</v>
      </c>
      <c r="Y116" s="27">
        <v>19</v>
      </c>
      <c r="Z116" s="27">
        <v>6.9233333333333329</v>
      </c>
      <c r="AA116" s="27">
        <v>3.9166666666666665</v>
      </c>
      <c r="AB116" s="27">
        <v>1.76</v>
      </c>
      <c r="AC116" s="27">
        <v>3.9166666666666665</v>
      </c>
      <c r="AD116" s="27">
        <v>2.7766666666666668</v>
      </c>
      <c r="AE116" s="29">
        <v>1136.6666666666667</v>
      </c>
      <c r="AF116" s="29">
        <v>386021</v>
      </c>
      <c r="AG116" s="25">
        <v>6.7666666666666657</v>
      </c>
      <c r="AH116" s="29">
        <v>1882.9395387839268</v>
      </c>
      <c r="AI116" s="27" t="s">
        <v>810</v>
      </c>
      <c r="AJ116" s="27">
        <v>85.588969681111109</v>
      </c>
      <c r="AK116" s="27">
        <v>64.266568369593514</v>
      </c>
      <c r="AL116" s="27">
        <v>149.86000000000001</v>
      </c>
      <c r="AM116" s="27">
        <v>186.8989</v>
      </c>
      <c r="AN116" s="27">
        <v>68</v>
      </c>
      <c r="AO116" s="30">
        <v>3.1425833333333331</v>
      </c>
      <c r="AP116" s="27">
        <v>128.16666666666666</v>
      </c>
      <c r="AQ116" s="27">
        <v>127.77666666666669</v>
      </c>
      <c r="AR116" s="27">
        <v>129.44333333333333</v>
      </c>
      <c r="AS116" s="27">
        <v>10.463333333333333</v>
      </c>
      <c r="AT116" s="27">
        <v>482.0266666666667</v>
      </c>
      <c r="AU116" s="27">
        <v>4.7733333333333334</v>
      </c>
      <c r="AV116" s="27">
        <v>12.606666666666667</v>
      </c>
      <c r="AW116" s="27">
        <v>4.6566666666666672</v>
      </c>
      <c r="AX116" s="27">
        <v>21.666666666666668</v>
      </c>
      <c r="AY116" s="27">
        <v>43.166666666666664</v>
      </c>
      <c r="AZ116" s="27">
        <v>3.5700000000000003</v>
      </c>
      <c r="BA116" s="27">
        <v>1.2233333333333334</v>
      </c>
      <c r="BB116" s="27">
        <v>19.646666666666665</v>
      </c>
      <c r="BC116" s="27">
        <v>42.5</v>
      </c>
      <c r="BD116" s="27">
        <v>28.666666666666668</v>
      </c>
      <c r="BE116" s="27">
        <v>40</v>
      </c>
      <c r="BF116" s="27">
        <v>106.5</v>
      </c>
      <c r="BG116" s="27">
        <v>9.3055555555555554</v>
      </c>
      <c r="BH116" s="27">
        <v>13.303333333333333</v>
      </c>
      <c r="BI116" s="27">
        <v>12.333333333333334</v>
      </c>
      <c r="BJ116" s="27">
        <v>3.8466666666666662</v>
      </c>
      <c r="BK116" s="27">
        <v>51.629999999999995</v>
      </c>
      <c r="BL116" s="27">
        <v>10.229999999999999</v>
      </c>
      <c r="BM116" s="27">
        <v>12.996666666666664</v>
      </c>
    </row>
    <row r="117" spans="1:65" x14ac:dyDescent="0.35">
      <c r="A117" s="13">
        <v>2226380900</v>
      </c>
      <c r="B117" t="s">
        <v>381</v>
      </c>
      <c r="C117" t="s">
        <v>386</v>
      </c>
      <c r="D117" t="s">
        <v>388</v>
      </c>
      <c r="E117" s="27">
        <v>13.989035769828929</v>
      </c>
      <c r="F117" s="27">
        <v>6.1849292929292927</v>
      </c>
      <c r="G117" s="27">
        <v>4.6407999999999996</v>
      </c>
      <c r="H117" s="27">
        <v>1.67</v>
      </c>
      <c r="I117" s="27">
        <v>1.0904530744336571</v>
      </c>
      <c r="J117" s="27">
        <v>4.5266666666666664</v>
      </c>
      <c r="K117" s="27">
        <v>3.7277278911564622</v>
      </c>
      <c r="L117" s="27">
        <v>1.5467701863354038</v>
      </c>
      <c r="M117" s="27">
        <v>3.8270087509944317</v>
      </c>
      <c r="N117" s="27">
        <v>5.0783743169398905</v>
      </c>
      <c r="O117" s="27">
        <v>0.49868456087326907</v>
      </c>
      <c r="P117" s="27">
        <v>1.9366666666666668</v>
      </c>
      <c r="Q117" s="27">
        <v>3.740616246498599</v>
      </c>
      <c r="R117" s="27">
        <v>4.0886989992301777</v>
      </c>
      <c r="S117" s="27">
        <v>5.0054854368932036</v>
      </c>
      <c r="T117" s="27">
        <v>3.9807084468664855</v>
      </c>
      <c r="U117" s="27">
        <v>4.5053641456582634</v>
      </c>
      <c r="V117" s="27">
        <v>1.4666666666666668</v>
      </c>
      <c r="W117" s="27">
        <v>2.283318777292576</v>
      </c>
      <c r="X117" s="27">
        <v>1.6755038759689924</v>
      </c>
      <c r="Y117" s="27">
        <v>18.596006458557589</v>
      </c>
      <c r="Z117" s="27">
        <v>6.544439050701186</v>
      </c>
      <c r="AA117" s="27">
        <v>3.2707228915662654</v>
      </c>
      <c r="AB117" s="27">
        <v>1.6668292682926829</v>
      </c>
      <c r="AC117" s="27">
        <v>3.5799162011173187</v>
      </c>
      <c r="AD117" s="27">
        <v>2.6178423236514523</v>
      </c>
      <c r="AE117" s="29">
        <v>1340.4433333333334</v>
      </c>
      <c r="AF117" s="29">
        <v>428757.66666666669</v>
      </c>
      <c r="AG117" s="25">
        <v>6.7383333333333324</v>
      </c>
      <c r="AH117" s="29">
        <v>2083.1878860330021</v>
      </c>
      <c r="AI117" s="27" t="s">
        <v>810</v>
      </c>
      <c r="AJ117" s="27">
        <v>137.02788616530651</v>
      </c>
      <c r="AK117" s="27">
        <v>27.147011787265189</v>
      </c>
      <c r="AL117" s="27">
        <v>164.18</v>
      </c>
      <c r="AM117" s="27">
        <v>186.8989</v>
      </c>
      <c r="AN117" s="27">
        <v>67.929999999999993</v>
      </c>
      <c r="AO117" s="30">
        <v>3.0999166666666667</v>
      </c>
      <c r="AP117" s="27">
        <v>135.11000000000001</v>
      </c>
      <c r="AQ117" s="27">
        <v>90.666666666666671</v>
      </c>
      <c r="AR117" s="27">
        <v>154.5</v>
      </c>
      <c r="AS117" s="27">
        <v>9.5744342507645257</v>
      </c>
      <c r="AT117" s="27">
        <v>498.43333333333334</v>
      </c>
      <c r="AU117" s="27">
        <v>4.29</v>
      </c>
      <c r="AV117" s="27">
        <v>9.9</v>
      </c>
      <c r="AW117" s="27">
        <v>3.7866666666666666</v>
      </c>
      <c r="AX117" s="27">
        <v>20.943333333333332</v>
      </c>
      <c r="AY117" s="27">
        <v>41.39</v>
      </c>
      <c r="AZ117" s="27">
        <v>3.1921700223713643</v>
      </c>
      <c r="BA117" s="27">
        <v>1.1331313131313132</v>
      </c>
      <c r="BB117" s="27">
        <v>16.36</v>
      </c>
      <c r="BC117" s="27">
        <v>44.74666666666667</v>
      </c>
      <c r="BD117" s="27">
        <v>25.99</v>
      </c>
      <c r="BE117" s="27">
        <v>40.266666666666673</v>
      </c>
      <c r="BF117" s="27">
        <v>89.666666666666671</v>
      </c>
      <c r="BG117" s="27">
        <v>10.61888888888889</v>
      </c>
      <c r="BH117" s="27">
        <v>13.403333333333334</v>
      </c>
      <c r="BI117" s="27">
        <v>13.333333333333334</v>
      </c>
      <c r="BJ117" s="27">
        <v>3.72</v>
      </c>
      <c r="BK117" s="27">
        <v>62.5</v>
      </c>
      <c r="BL117" s="27">
        <v>9.7141087613293049</v>
      </c>
      <c r="BM117" s="27">
        <v>11.415165919282513</v>
      </c>
    </row>
    <row r="118" spans="1:65" x14ac:dyDescent="0.35">
      <c r="A118" s="13">
        <v>2338860500</v>
      </c>
      <c r="B118" t="s">
        <v>399</v>
      </c>
      <c r="C118" t="s">
        <v>400</v>
      </c>
      <c r="D118" t="s">
        <v>401</v>
      </c>
      <c r="E118" s="27">
        <v>13.980000000000002</v>
      </c>
      <c r="F118" s="27">
        <v>5.4147311827956983</v>
      </c>
      <c r="G118" s="27">
        <v>5.2333333333333334</v>
      </c>
      <c r="H118" s="27">
        <v>1.4333333333333333</v>
      </c>
      <c r="I118" s="27">
        <v>1.4433333333333334</v>
      </c>
      <c r="J118" s="27">
        <v>4.75</v>
      </c>
      <c r="K118" s="27">
        <v>3.69</v>
      </c>
      <c r="L118" s="27">
        <v>1.7066666666666663</v>
      </c>
      <c r="M118" s="27">
        <v>4.6566666666666672</v>
      </c>
      <c r="N118" s="27">
        <v>5</v>
      </c>
      <c r="O118" s="27">
        <v>0.67122283333333321</v>
      </c>
      <c r="P118" s="27">
        <v>1.9533333333333334</v>
      </c>
      <c r="Q118" s="27">
        <v>3.9733333333333332</v>
      </c>
      <c r="R118" s="27">
        <v>4.7066666666666661</v>
      </c>
      <c r="S118" s="27">
        <v>5.6466666666666656</v>
      </c>
      <c r="T118" s="27">
        <v>4.3633333333333333</v>
      </c>
      <c r="U118" s="27">
        <v>5.3633333333333333</v>
      </c>
      <c r="V118" s="27">
        <v>1.6666666666666667</v>
      </c>
      <c r="W118" s="27">
        <v>2.5399999999999996</v>
      </c>
      <c r="X118" s="27">
        <v>2.3933333333333331</v>
      </c>
      <c r="Y118" s="27">
        <v>20.466666666666665</v>
      </c>
      <c r="Z118" s="27">
        <v>7.7033333333333331</v>
      </c>
      <c r="AA118" s="27">
        <v>3.9</v>
      </c>
      <c r="AB118" s="27">
        <v>1.8333333333333333</v>
      </c>
      <c r="AC118" s="27">
        <v>3.98</v>
      </c>
      <c r="AD118" s="27">
        <v>2.7533333333333334</v>
      </c>
      <c r="AE118" s="29">
        <v>2280.3333333333335</v>
      </c>
      <c r="AF118" s="29">
        <v>514572</v>
      </c>
      <c r="AG118" s="25">
        <v>6.5633333333333326</v>
      </c>
      <c r="AH118" s="29">
        <v>2456.6863979645495</v>
      </c>
      <c r="AI118" s="27" t="s">
        <v>810</v>
      </c>
      <c r="AJ118" s="27">
        <v>86.489119619444452</v>
      </c>
      <c r="AK118" s="27">
        <v>132.15548336669656</v>
      </c>
      <c r="AL118" s="27">
        <v>218.64999999999998</v>
      </c>
      <c r="AM118" s="27">
        <v>185.73389999999998</v>
      </c>
      <c r="AN118" s="27">
        <v>76.006666666666661</v>
      </c>
      <c r="AO118" s="30">
        <v>3.5197222222222222</v>
      </c>
      <c r="AP118" s="27">
        <v>170.66666666666666</v>
      </c>
      <c r="AQ118" s="27">
        <v>146.5</v>
      </c>
      <c r="AR118" s="27">
        <v>119.58333333333333</v>
      </c>
      <c r="AS118" s="27">
        <v>10.723333333333334</v>
      </c>
      <c r="AT118" s="27">
        <v>372.8966666666667</v>
      </c>
      <c r="AU118" s="27">
        <v>6.333333333333333</v>
      </c>
      <c r="AV118" s="27">
        <v>11.933333333333332</v>
      </c>
      <c r="AW118" s="27">
        <v>5.21</v>
      </c>
      <c r="AX118" s="27">
        <v>28.666666666666668</v>
      </c>
      <c r="AY118" s="27">
        <v>53.026666666666664</v>
      </c>
      <c r="AZ118" s="27">
        <v>3.69</v>
      </c>
      <c r="BA118" s="27">
        <v>1.1666666666666667</v>
      </c>
      <c r="BB118" s="27">
        <v>19.926666666666666</v>
      </c>
      <c r="BC118" s="27">
        <v>38.983333333333327</v>
      </c>
      <c r="BD118" s="27">
        <v>24.386666666666667</v>
      </c>
      <c r="BE118" s="27">
        <v>30.603333333333335</v>
      </c>
      <c r="BF118" s="27">
        <v>119.05000000000001</v>
      </c>
      <c r="BG118" s="27">
        <v>7.1388888888888884</v>
      </c>
      <c r="BH118" s="27">
        <v>13.07</v>
      </c>
      <c r="BI118" s="27">
        <v>17.756666666666668</v>
      </c>
      <c r="BJ118" s="27">
        <v>3.2433333333333336</v>
      </c>
      <c r="BK118" s="27">
        <v>96.833333333333329</v>
      </c>
      <c r="BL118" s="27">
        <v>10.216666666666667</v>
      </c>
      <c r="BM118" s="27">
        <v>12.993333333333334</v>
      </c>
    </row>
    <row r="119" spans="1:65" x14ac:dyDescent="0.35">
      <c r="A119" s="13">
        <v>2412580100</v>
      </c>
      <c r="B119" t="s">
        <v>402</v>
      </c>
      <c r="C119" t="s">
        <v>403</v>
      </c>
      <c r="D119" t="s">
        <v>404</v>
      </c>
      <c r="E119" s="27">
        <v>13.780000000000001</v>
      </c>
      <c r="F119" s="27">
        <v>6.2283333333333326</v>
      </c>
      <c r="G119" s="27">
        <v>5.0566666666666675</v>
      </c>
      <c r="H119" s="27">
        <v>1.3933333333333333</v>
      </c>
      <c r="I119" s="27">
        <v>1.32</v>
      </c>
      <c r="J119" s="27">
        <v>4.7299999999999995</v>
      </c>
      <c r="K119" s="27">
        <v>4.1433333333333335</v>
      </c>
      <c r="L119" s="27">
        <v>1.7733333333333334</v>
      </c>
      <c r="M119" s="27">
        <v>4.6533333333333333</v>
      </c>
      <c r="N119" s="27">
        <v>5.4633333333333338</v>
      </c>
      <c r="O119" s="27">
        <v>0.80666666666666664</v>
      </c>
      <c r="P119" s="27">
        <v>1.9566666666666668</v>
      </c>
      <c r="Q119" s="27">
        <v>4.2333333333333334</v>
      </c>
      <c r="R119" s="27">
        <v>4.5100000000000007</v>
      </c>
      <c r="S119" s="27">
        <v>6.07</v>
      </c>
      <c r="T119" s="27">
        <v>4.3433333333333337</v>
      </c>
      <c r="U119" s="27">
        <v>5.3766666666666678</v>
      </c>
      <c r="V119" s="27">
        <v>1.7133333333333332</v>
      </c>
      <c r="W119" s="27">
        <v>2.5299999999999998</v>
      </c>
      <c r="X119" s="27">
        <v>2.13</v>
      </c>
      <c r="Y119" s="27">
        <v>20.106666666666666</v>
      </c>
      <c r="Z119" s="27">
        <v>8.0766666666666662</v>
      </c>
      <c r="AA119" s="27">
        <v>3.9733333333333332</v>
      </c>
      <c r="AB119" s="27">
        <v>1.9033333333333333</v>
      </c>
      <c r="AC119" s="27">
        <v>4.0900000000000007</v>
      </c>
      <c r="AD119" s="27">
        <v>2.8633333333333333</v>
      </c>
      <c r="AE119" s="29">
        <v>1866.14</v>
      </c>
      <c r="AF119" s="29">
        <v>399086.66666666669</v>
      </c>
      <c r="AG119" s="25">
        <v>6.5818888888888862</v>
      </c>
      <c r="AH119" s="29">
        <v>1906.2909237073484</v>
      </c>
      <c r="AI119" s="27" t="s">
        <v>810</v>
      </c>
      <c r="AJ119" s="27">
        <v>109.03291444933204</v>
      </c>
      <c r="AK119" s="27">
        <v>114.87735429467288</v>
      </c>
      <c r="AL119" s="27">
        <v>223.91</v>
      </c>
      <c r="AM119" s="27">
        <v>199.62194999999997</v>
      </c>
      <c r="AN119" s="27">
        <v>62.66</v>
      </c>
      <c r="AO119" s="30">
        <v>3.4585666666666666</v>
      </c>
      <c r="AP119" s="27">
        <v>114.22333333333334</v>
      </c>
      <c r="AQ119" s="27">
        <v>133.22</v>
      </c>
      <c r="AR119" s="27">
        <v>117.22333333333331</v>
      </c>
      <c r="AS119" s="27">
        <v>11.103333333333333</v>
      </c>
      <c r="AT119" s="27">
        <v>401.38666666666671</v>
      </c>
      <c r="AU119" s="27">
        <v>5.7</v>
      </c>
      <c r="AV119" s="27">
        <v>13.24</v>
      </c>
      <c r="AW119" s="27">
        <v>5.376666666666666</v>
      </c>
      <c r="AX119" s="27">
        <v>28.333333333333332</v>
      </c>
      <c r="AY119" s="27">
        <v>58.173333333333325</v>
      </c>
      <c r="AZ119" s="27">
        <v>3.69</v>
      </c>
      <c r="BA119" s="27">
        <v>1.4433333333333334</v>
      </c>
      <c r="BB119" s="27">
        <v>9.3733333333333331</v>
      </c>
      <c r="BC119" s="27">
        <v>36.656666666666666</v>
      </c>
      <c r="BD119" s="27">
        <v>23.686666666666667</v>
      </c>
      <c r="BE119" s="27">
        <v>36.406666666666666</v>
      </c>
      <c r="BF119" s="27">
        <v>77.209999999999994</v>
      </c>
      <c r="BG119" s="27">
        <v>14.970277777777779</v>
      </c>
      <c r="BH119" s="27">
        <v>13.693333333333333</v>
      </c>
      <c r="BI119" s="27">
        <v>23.026666666666667</v>
      </c>
      <c r="BJ119" s="27">
        <v>3.7133333333333334</v>
      </c>
      <c r="BK119" s="27">
        <v>58.333333333333336</v>
      </c>
      <c r="BL119" s="27">
        <v>10.356666666666667</v>
      </c>
      <c r="BM119" s="27">
        <v>15.656666666666666</v>
      </c>
    </row>
    <row r="120" spans="1:65" x14ac:dyDescent="0.35">
      <c r="A120" s="13">
        <v>2423224250</v>
      </c>
      <c r="B120" t="s">
        <v>402</v>
      </c>
      <c r="C120" t="s">
        <v>821</v>
      </c>
      <c r="D120" t="s">
        <v>405</v>
      </c>
      <c r="E120" s="27">
        <v>13.76</v>
      </c>
      <c r="F120" s="27">
        <v>6.2435333333333345</v>
      </c>
      <c r="G120" s="27">
        <v>5.3156666666666679</v>
      </c>
      <c r="H120" s="27">
        <v>1.3991666666666667</v>
      </c>
      <c r="I120" s="27">
        <v>1.4403333333333332</v>
      </c>
      <c r="J120" s="27">
        <v>4.7759999999999998</v>
      </c>
      <c r="K120" s="27">
        <v>4.2696666666666658</v>
      </c>
      <c r="L120" s="27">
        <v>1.8849999999999998</v>
      </c>
      <c r="M120" s="27">
        <v>4.7320000000000002</v>
      </c>
      <c r="N120" s="27">
        <v>5.4933333333333332</v>
      </c>
      <c r="O120" s="27">
        <v>0.78666666666666663</v>
      </c>
      <c r="P120" s="27">
        <v>2.0273333333333334</v>
      </c>
      <c r="Q120" s="27">
        <v>4.4799999999999995</v>
      </c>
      <c r="R120" s="27">
        <v>4.5273333333333339</v>
      </c>
      <c r="S120" s="27">
        <v>6.5103333333333326</v>
      </c>
      <c r="T120" s="27">
        <v>4.4546666666666672</v>
      </c>
      <c r="U120" s="27">
        <v>5.5766666666666671</v>
      </c>
      <c r="V120" s="27">
        <v>1.8159999999999998</v>
      </c>
      <c r="W120" s="27">
        <v>2.5726666666666667</v>
      </c>
      <c r="X120" s="27">
        <v>2.2429999999999999</v>
      </c>
      <c r="Y120" s="27">
        <v>21.043333333333333</v>
      </c>
      <c r="Z120" s="27">
        <v>8.4356666666666644</v>
      </c>
      <c r="AA120" s="27">
        <v>4.1503333333333332</v>
      </c>
      <c r="AB120" s="27">
        <v>2.0003333333333333</v>
      </c>
      <c r="AC120" s="27">
        <v>4.312666666666666</v>
      </c>
      <c r="AD120" s="27">
        <v>2.9866666666666668</v>
      </c>
      <c r="AE120" s="29">
        <v>2953.9466666666667</v>
      </c>
      <c r="AF120" s="29">
        <v>995779.33333333337</v>
      </c>
      <c r="AG120" s="25">
        <v>6.6999999999999931</v>
      </c>
      <c r="AH120" s="29">
        <v>4819.2863749618036</v>
      </c>
      <c r="AI120" s="27" t="s">
        <v>810</v>
      </c>
      <c r="AJ120" s="27">
        <v>114.70900290944321</v>
      </c>
      <c r="AK120" s="27">
        <v>107.75807058762575</v>
      </c>
      <c r="AL120" s="27">
        <v>222.47</v>
      </c>
      <c r="AM120" s="27">
        <v>197.37194999999997</v>
      </c>
      <c r="AN120" s="27">
        <v>59</v>
      </c>
      <c r="AO120" s="30">
        <v>3.2533333333333334</v>
      </c>
      <c r="AP120" s="27">
        <v>92</v>
      </c>
      <c r="AQ120" s="27">
        <v>135.03333333333333</v>
      </c>
      <c r="AR120" s="27">
        <v>117.66666666666667</v>
      </c>
      <c r="AS120" s="27">
        <v>11.516</v>
      </c>
      <c r="AT120" s="27">
        <v>403.78999999999996</v>
      </c>
      <c r="AU120" s="27">
        <v>5.6833333333333336</v>
      </c>
      <c r="AV120" s="27">
        <v>12.556666666666667</v>
      </c>
      <c r="AW120" s="27">
        <v>5.13</v>
      </c>
      <c r="AX120" s="27">
        <v>26.11</v>
      </c>
      <c r="AY120" s="27">
        <v>70.083333333333329</v>
      </c>
      <c r="AZ120" s="27">
        <v>3.8053333333333335</v>
      </c>
      <c r="BA120" s="27">
        <v>1.5103333333333333</v>
      </c>
      <c r="BB120" s="27">
        <v>17.27</v>
      </c>
      <c r="BC120" s="27">
        <v>33.42</v>
      </c>
      <c r="BD120" s="27">
        <v>30.516666666666666</v>
      </c>
      <c r="BE120" s="27">
        <v>36.096666666666671</v>
      </c>
      <c r="BF120" s="27">
        <v>75.713333333333324</v>
      </c>
      <c r="BG120" s="27">
        <v>10.777777777777779</v>
      </c>
      <c r="BH120" s="27">
        <v>15.69</v>
      </c>
      <c r="BI120" s="27">
        <v>24.833333333333332</v>
      </c>
      <c r="BJ120" s="27">
        <v>4.1266666666666669</v>
      </c>
      <c r="BK120" s="27">
        <v>85.39</v>
      </c>
      <c r="BL120" s="27">
        <v>11.095555555555556</v>
      </c>
      <c r="BM120" s="27">
        <v>14.270000000000001</v>
      </c>
    </row>
    <row r="121" spans="1:65" x14ac:dyDescent="0.35">
      <c r="A121" s="13">
        <v>2514454200</v>
      </c>
      <c r="B121" t="s">
        <v>406</v>
      </c>
      <c r="C121" t="s">
        <v>407</v>
      </c>
      <c r="D121" t="s">
        <v>408</v>
      </c>
      <c r="E121" s="27">
        <v>13.816666666666668</v>
      </c>
      <c r="F121" s="27">
        <v>5.4777396280400579</v>
      </c>
      <c r="G121" s="27">
        <v>4.9833333333333334</v>
      </c>
      <c r="H121" s="27">
        <v>1.4466666666666665</v>
      </c>
      <c r="I121" s="27">
        <v>1.4433333333333334</v>
      </c>
      <c r="J121" s="27">
        <v>4.76</v>
      </c>
      <c r="K121" s="27">
        <v>3.81</v>
      </c>
      <c r="L121" s="27">
        <v>1.79</v>
      </c>
      <c r="M121" s="27">
        <v>5.04</v>
      </c>
      <c r="N121" s="27">
        <v>4.9899999999999993</v>
      </c>
      <c r="O121" s="27">
        <v>0.75138401665361965</v>
      </c>
      <c r="P121" s="27">
        <v>1.9833333333333332</v>
      </c>
      <c r="Q121" s="27">
        <v>4.1399999999999997</v>
      </c>
      <c r="R121" s="27">
        <v>4.8</v>
      </c>
      <c r="S121" s="27">
        <v>5.77</v>
      </c>
      <c r="T121" s="27">
        <v>4.2600000000000007</v>
      </c>
      <c r="U121" s="27">
        <v>5.3833333333333329</v>
      </c>
      <c r="V121" s="27">
        <v>1.7299999999999998</v>
      </c>
      <c r="W121" s="27">
        <v>2.5033333333333334</v>
      </c>
      <c r="X121" s="27">
        <v>2.3666666666666667</v>
      </c>
      <c r="Y121" s="27">
        <v>21.33</v>
      </c>
      <c r="Z121" s="27">
        <v>8.6966666666666672</v>
      </c>
      <c r="AA121" s="27">
        <v>4.0266666666666664</v>
      </c>
      <c r="AB121" s="27">
        <v>1.8966666666666665</v>
      </c>
      <c r="AC121" s="27">
        <v>4.2433333333333332</v>
      </c>
      <c r="AD121" s="27">
        <v>2.92</v>
      </c>
      <c r="AE121" s="29">
        <v>3992.5666666666671</v>
      </c>
      <c r="AF121" s="29">
        <v>960671</v>
      </c>
      <c r="AG121" s="25">
        <v>6.886333333333333</v>
      </c>
      <c r="AH121" s="29">
        <v>4745.8891957484439</v>
      </c>
      <c r="AI121" s="27" t="s">
        <v>810</v>
      </c>
      <c r="AJ121" s="27">
        <v>85.268493958333337</v>
      </c>
      <c r="AK121" s="27">
        <v>217.45373879851454</v>
      </c>
      <c r="AL121" s="27">
        <v>302.71999999999997</v>
      </c>
      <c r="AM121" s="27">
        <v>187.84695000000002</v>
      </c>
      <c r="AN121" s="27">
        <v>97.386666666666656</v>
      </c>
      <c r="AO121" s="30">
        <v>3.4288809523809527</v>
      </c>
      <c r="AP121" s="27">
        <v>123.16666666666667</v>
      </c>
      <c r="AQ121" s="27">
        <v>157.88666666666666</v>
      </c>
      <c r="AR121" s="27">
        <v>149.22333333333333</v>
      </c>
      <c r="AS121" s="27">
        <v>11.39</v>
      </c>
      <c r="AT121" s="27">
        <v>384.69</v>
      </c>
      <c r="AU121" s="27">
        <v>7.09</v>
      </c>
      <c r="AV121" s="27">
        <v>12.523333333333333</v>
      </c>
      <c r="AW121" s="27">
        <v>6.1266666666666678</v>
      </c>
      <c r="AX121" s="27">
        <v>43.72</v>
      </c>
      <c r="AY121" s="27">
        <v>65.556666666666672</v>
      </c>
      <c r="AZ121" s="27">
        <v>3.53</v>
      </c>
      <c r="BA121" s="27">
        <v>1.4900000000000002</v>
      </c>
      <c r="BB121" s="27">
        <v>18.2</v>
      </c>
      <c r="BC121" s="27">
        <v>38.356666666666662</v>
      </c>
      <c r="BD121" s="27">
        <v>26.456666666666663</v>
      </c>
      <c r="BE121" s="27">
        <v>29.303333333333331</v>
      </c>
      <c r="BF121" s="27">
        <v>95.433333333333337</v>
      </c>
      <c r="BG121" s="27">
        <v>25.575555555555557</v>
      </c>
      <c r="BH121" s="27">
        <v>15.486666666666666</v>
      </c>
      <c r="BI121" s="27">
        <v>29.333333333333332</v>
      </c>
      <c r="BJ121" s="27">
        <v>3.8466666666666662</v>
      </c>
      <c r="BK121" s="27">
        <v>106.66666666666667</v>
      </c>
      <c r="BL121" s="27">
        <v>10.213333333333333</v>
      </c>
      <c r="BM121" s="27">
        <v>12.660000000000002</v>
      </c>
    </row>
    <row r="122" spans="1:65" x14ac:dyDescent="0.35">
      <c r="A122" s="13">
        <v>2635660855</v>
      </c>
      <c r="B122" t="s">
        <v>409</v>
      </c>
      <c r="C122" t="s">
        <v>876</v>
      </c>
      <c r="D122" t="s">
        <v>877</v>
      </c>
      <c r="E122" s="27">
        <v>13.6</v>
      </c>
      <c r="F122" s="27">
        <v>5.7503759999999993</v>
      </c>
      <c r="G122" s="27">
        <v>4.8066666666666666</v>
      </c>
      <c r="H122" s="27">
        <v>1.4100000000000001</v>
      </c>
      <c r="I122" s="27">
        <v>1.1333333333333331</v>
      </c>
      <c r="J122" s="27">
        <v>4.78</v>
      </c>
      <c r="K122" s="27">
        <v>3.9199999999999995</v>
      </c>
      <c r="L122" s="27">
        <v>1.5600000000000003</v>
      </c>
      <c r="M122" s="27">
        <v>4.5133333333333328</v>
      </c>
      <c r="N122" s="27">
        <v>4.7966666666666669</v>
      </c>
      <c r="O122" s="27">
        <v>0.78666666666666674</v>
      </c>
      <c r="P122" s="27">
        <v>2.0966666666666671</v>
      </c>
      <c r="Q122" s="27">
        <v>3.7100000000000004</v>
      </c>
      <c r="R122" s="27">
        <v>4.4366666666666665</v>
      </c>
      <c r="S122" s="27">
        <v>5.833333333333333</v>
      </c>
      <c r="T122" s="27">
        <v>4.21</v>
      </c>
      <c r="U122" s="27">
        <v>5.1933333333333334</v>
      </c>
      <c r="V122" s="27">
        <v>1.53</v>
      </c>
      <c r="W122" s="27">
        <v>2.543333333333333</v>
      </c>
      <c r="X122" s="27">
        <v>1.93</v>
      </c>
      <c r="Y122" s="27">
        <v>19.043333333333333</v>
      </c>
      <c r="Z122" s="27">
        <v>7.3766666666666678</v>
      </c>
      <c r="AA122" s="27">
        <v>3.4733333333333332</v>
      </c>
      <c r="AB122" s="27">
        <v>1.8666666666666665</v>
      </c>
      <c r="AC122" s="27">
        <v>3.9166666666666665</v>
      </c>
      <c r="AD122" s="27">
        <v>2.7466666666666666</v>
      </c>
      <c r="AE122" s="29">
        <v>890.75</v>
      </c>
      <c r="AF122" s="29">
        <v>340666.33333333331</v>
      </c>
      <c r="AG122" s="25">
        <v>7.0425000000000004</v>
      </c>
      <c r="AH122" s="29">
        <v>1709.0750116082691</v>
      </c>
      <c r="AI122" s="27" t="s">
        <v>810</v>
      </c>
      <c r="AJ122" s="27">
        <v>118.17467624746696</v>
      </c>
      <c r="AK122" s="27">
        <v>101.02505997458938</v>
      </c>
      <c r="AL122" s="27">
        <v>219.2</v>
      </c>
      <c r="AM122" s="27">
        <v>184.44389999999999</v>
      </c>
      <c r="AN122" s="27">
        <v>56</v>
      </c>
      <c r="AO122" s="30">
        <v>3.3520000000000003</v>
      </c>
      <c r="AP122" s="27">
        <v>85</v>
      </c>
      <c r="AQ122" s="27">
        <v>103.33333333333333</v>
      </c>
      <c r="AR122" s="27">
        <v>91</v>
      </c>
      <c r="AS122" s="27">
        <v>10.216666666666667</v>
      </c>
      <c r="AT122" s="27">
        <v>490.10999999999996</v>
      </c>
      <c r="AU122" s="27">
        <v>4.8899999999999997</v>
      </c>
      <c r="AV122" s="27">
        <v>8.99</v>
      </c>
      <c r="AW122" s="27">
        <v>4.99</v>
      </c>
      <c r="AX122" s="27">
        <v>16.8</v>
      </c>
      <c r="AY122" s="27">
        <v>24.78</v>
      </c>
      <c r="AZ122" s="27">
        <v>3.6633333333333336</v>
      </c>
      <c r="BA122" s="27">
        <v>1.1299999999999999</v>
      </c>
      <c r="BB122" s="27">
        <v>13.660000000000002</v>
      </c>
      <c r="BC122" s="27">
        <v>16.683333333333334</v>
      </c>
      <c r="BD122" s="27">
        <v>17.010000000000002</v>
      </c>
      <c r="BE122" s="27">
        <v>36.193333333333335</v>
      </c>
      <c r="BF122" s="27">
        <v>89</v>
      </c>
      <c r="BG122" s="27">
        <v>10</v>
      </c>
      <c r="BH122" s="27">
        <v>12.99</v>
      </c>
      <c r="BI122" s="27">
        <v>12.333333333333334</v>
      </c>
      <c r="BJ122" s="27">
        <v>3.7166666666666668</v>
      </c>
      <c r="BK122" s="27">
        <v>62</v>
      </c>
      <c r="BL122" s="27">
        <v>9.0400000000000009</v>
      </c>
      <c r="BM122" s="27">
        <v>11.666666666666666</v>
      </c>
    </row>
    <row r="123" spans="1:65" x14ac:dyDescent="0.35">
      <c r="A123" s="13">
        <v>2619804400</v>
      </c>
      <c r="B123" t="s">
        <v>409</v>
      </c>
      <c r="C123" t="s">
        <v>410</v>
      </c>
      <c r="D123" t="s">
        <v>411</v>
      </c>
      <c r="E123" s="27">
        <v>13.76</v>
      </c>
      <c r="F123" s="27">
        <v>5.5084668989547039</v>
      </c>
      <c r="G123" s="27">
        <v>5.206666666666667</v>
      </c>
      <c r="H123" s="27">
        <v>1.6933333333333334</v>
      </c>
      <c r="I123" s="27">
        <v>1.2466666666666668</v>
      </c>
      <c r="J123" s="27">
        <v>4.84</v>
      </c>
      <c r="K123" s="27">
        <v>4.4733333333333336</v>
      </c>
      <c r="L123" s="27">
        <v>1.6600000000000001</v>
      </c>
      <c r="M123" s="27">
        <v>4.7566666666666668</v>
      </c>
      <c r="N123" s="27">
        <v>4.7733333333333334</v>
      </c>
      <c r="O123" s="27">
        <v>0.71333333333333326</v>
      </c>
      <c r="P123" s="27">
        <v>1.9866666666666666</v>
      </c>
      <c r="Q123" s="27">
        <v>4.33</v>
      </c>
      <c r="R123" s="27">
        <v>4.4833333333333334</v>
      </c>
      <c r="S123" s="27">
        <v>6.0233333333333334</v>
      </c>
      <c r="T123" s="27">
        <v>4.3899999999999997</v>
      </c>
      <c r="U123" s="27">
        <v>5.52</v>
      </c>
      <c r="V123" s="27">
        <v>1.53</v>
      </c>
      <c r="W123" s="27">
        <v>2.5500000000000003</v>
      </c>
      <c r="X123" s="27">
        <v>2.1199999999999997</v>
      </c>
      <c r="Y123" s="27">
        <v>20.353333333333335</v>
      </c>
      <c r="Z123" s="27">
        <v>8.1</v>
      </c>
      <c r="AA123" s="27">
        <v>3.8333333333333335</v>
      </c>
      <c r="AB123" s="27">
        <v>1.9066666666666665</v>
      </c>
      <c r="AC123" s="27">
        <v>4.03</v>
      </c>
      <c r="AD123" s="27">
        <v>2.9000000000000004</v>
      </c>
      <c r="AE123" s="29">
        <v>1604.1666666666667</v>
      </c>
      <c r="AF123" s="29">
        <v>519287.66666666669</v>
      </c>
      <c r="AG123" s="25">
        <v>6.7198333333333338</v>
      </c>
      <c r="AH123" s="29">
        <v>2520.6385311503504</v>
      </c>
      <c r="AI123" s="27" t="s">
        <v>810</v>
      </c>
      <c r="AJ123" s="27">
        <v>105.69121218910884</v>
      </c>
      <c r="AK123" s="27">
        <v>74.77853445913361</v>
      </c>
      <c r="AL123" s="27">
        <v>180.47</v>
      </c>
      <c r="AM123" s="27">
        <v>184.98195000000001</v>
      </c>
      <c r="AN123" s="27">
        <v>60.566666666666663</v>
      </c>
      <c r="AO123" s="30">
        <v>3.4207999999999998</v>
      </c>
      <c r="AP123" s="27">
        <v>91.399999999999991</v>
      </c>
      <c r="AQ123" s="27">
        <v>139.13999999999999</v>
      </c>
      <c r="AR123" s="27">
        <v>120.34999999999998</v>
      </c>
      <c r="AS123" s="27">
        <v>10.88</v>
      </c>
      <c r="AT123" s="27">
        <v>504.80333333333334</v>
      </c>
      <c r="AU123" s="27">
        <v>5.2433333333333332</v>
      </c>
      <c r="AV123" s="27">
        <v>10.99</v>
      </c>
      <c r="AW123" s="27">
        <v>5.1599999999999993</v>
      </c>
      <c r="AX123" s="27">
        <v>24.533333333333331</v>
      </c>
      <c r="AY123" s="27">
        <v>56.266666666666673</v>
      </c>
      <c r="AZ123" s="27">
        <v>3.6366666666666667</v>
      </c>
      <c r="BA123" s="27">
        <v>1.3966666666666667</v>
      </c>
      <c r="BB123" s="27">
        <v>22.016666666666666</v>
      </c>
      <c r="BC123" s="27">
        <v>43.183333333333337</v>
      </c>
      <c r="BD123" s="27">
        <v>44.266666666666673</v>
      </c>
      <c r="BE123" s="27">
        <v>37.186666666666667</v>
      </c>
      <c r="BF123" s="27">
        <v>87.933333333333337</v>
      </c>
      <c r="BG123" s="27">
        <v>15.659722222222223</v>
      </c>
      <c r="BH123" s="27">
        <v>11.22</v>
      </c>
      <c r="BI123" s="27">
        <v>22.166666666666668</v>
      </c>
      <c r="BJ123" s="27">
        <v>3.44</v>
      </c>
      <c r="BK123" s="27">
        <v>60.366666666666674</v>
      </c>
      <c r="BL123" s="27">
        <v>9.3766666666666669</v>
      </c>
      <c r="BM123" s="27">
        <v>13.12</v>
      </c>
    </row>
    <row r="124" spans="1:65" x14ac:dyDescent="0.35">
      <c r="A124" s="13">
        <v>2628020650</v>
      </c>
      <c r="B124" t="s">
        <v>409</v>
      </c>
      <c r="C124" t="s">
        <v>414</v>
      </c>
      <c r="D124" t="s">
        <v>415</v>
      </c>
      <c r="E124" s="27">
        <v>13.63</v>
      </c>
      <c r="F124" s="27">
        <v>6.6246212121212125</v>
      </c>
      <c r="G124" s="27">
        <v>4.621666666666667</v>
      </c>
      <c r="H124" s="27">
        <v>1.38</v>
      </c>
      <c r="I124" s="27">
        <v>1.1533333333333333</v>
      </c>
      <c r="J124" s="27">
        <v>4.6533333333333333</v>
      </c>
      <c r="K124" s="27">
        <v>3.2983333333333333</v>
      </c>
      <c r="L124" s="27">
        <v>1.51</v>
      </c>
      <c r="M124" s="27">
        <v>4.3950000000000005</v>
      </c>
      <c r="N124" s="27">
        <v>4.58</v>
      </c>
      <c r="O124" s="27">
        <v>0.64805699999999999</v>
      </c>
      <c r="P124" s="27">
        <v>1.9133333333333333</v>
      </c>
      <c r="Q124" s="27">
        <v>3.5966666666666662</v>
      </c>
      <c r="R124" s="27">
        <v>4.3183333333333342</v>
      </c>
      <c r="S124" s="27">
        <v>5.293333333333333</v>
      </c>
      <c r="T124" s="27">
        <v>3.8183333333333334</v>
      </c>
      <c r="U124" s="27">
        <v>4.9400000000000004</v>
      </c>
      <c r="V124" s="27">
        <v>1.4583333333333333</v>
      </c>
      <c r="W124" s="27">
        <v>2.4416666666666664</v>
      </c>
      <c r="X124" s="27">
        <v>1.9366666666666668</v>
      </c>
      <c r="Y124" s="27">
        <v>18.95</v>
      </c>
      <c r="Z124" s="27">
        <v>6.663333333333334</v>
      </c>
      <c r="AA124" s="27">
        <v>3.6783333333333332</v>
      </c>
      <c r="AB124" s="27">
        <v>1.7633333333333334</v>
      </c>
      <c r="AC124" s="27">
        <v>3.7650000000000001</v>
      </c>
      <c r="AD124" s="27">
        <v>2.6783333333333332</v>
      </c>
      <c r="AE124" s="29">
        <v>836.93333333333339</v>
      </c>
      <c r="AF124" s="29">
        <v>286363.33333333331</v>
      </c>
      <c r="AG124" s="25">
        <v>6.9033333333333333</v>
      </c>
      <c r="AH124" s="29">
        <v>1416.1339372226403</v>
      </c>
      <c r="AI124" s="27" t="s">
        <v>810</v>
      </c>
      <c r="AJ124" s="27">
        <v>120.27795552305317</v>
      </c>
      <c r="AK124" s="27">
        <v>85.570803069408385</v>
      </c>
      <c r="AL124" s="27">
        <v>205.85</v>
      </c>
      <c r="AM124" s="27">
        <v>184.44389999999999</v>
      </c>
      <c r="AN124" s="27">
        <v>54.556666666666672</v>
      </c>
      <c r="AO124" s="30">
        <v>3.3420833333333335</v>
      </c>
      <c r="AP124" s="27">
        <v>74.49666666666667</v>
      </c>
      <c r="AQ124" s="27">
        <v>121.30666666666667</v>
      </c>
      <c r="AR124" s="27">
        <v>112</v>
      </c>
      <c r="AS124" s="27">
        <v>10.340000000000002</v>
      </c>
      <c r="AT124" s="27">
        <v>490.47</v>
      </c>
      <c r="AU124" s="27">
        <v>5.0733333333333333</v>
      </c>
      <c r="AV124" s="27">
        <v>11.143333333333333</v>
      </c>
      <c r="AW124" s="27">
        <v>4.9666666666666659</v>
      </c>
      <c r="AX124" s="27">
        <v>19.253333333333334</v>
      </c>
      <c r="AY124" s="27">
        <v>26.419999999999998</v>
      </c>
      <c r="AZ124" s="27">
        <v>3.59</v>
      </c>
      <c r="BA124" s="27">
        <v>1.1399999999999999</v>
      </c>
      <c r="BB124" s="27">
        <v>17.996666666666666</v>
      </c>
      <c r="BC124" s="27">
        <v>24.936666666666667</v>
      </c>
      <c r="BD124" s="27">
        <v>15.853333333333333</v>
      </c>
      <c r="BE124" s="27">
        <v>21.063333333333333</v>
      </c>
      <c r="BF124" s="27">
        <v>103.76666666666667</v>
      </c>
      <c r="BG124" s="27">
        <v>9.4444444444444446</v>
      </c>
      <c r="BH124" s="27">
        <v>8.3466666666666658</v>
      </c>
      <c r="BI124" s="27">
        <v>16.07</v>
      </c>
      <c r="BJ124" s="27">
        <v>3.31</v>
      </c>
      <c r="BK124" s="27">
        <v>64.61666666666666</v>
      </c>
      <c r="BL124" s="27">
        <v>9.0633333333333326</v>
      </c>
      <c r="BM124" s="27">
        <v>11.726666666666667</v>
      </c>
    </row>
    <row r="125" spans="1:65" x14ac:dyDescent="0.35">
      <c r="A125" s="13">
        <v>2731860500</v>
      </c>
      <c r="B125" t="s">
        <v>416</v>
      </c>
      <c r="C125" s="14" t="s">
        <v>417</v>
      </c>
      <c r="D125" t="s">
        <v>418</v>
      </c>
      <c r="E125" s="27">
        <v>13.786666666666667</v>
      </c>
      <c r="F125" s="27">
        <v>5.7750899928005763</v>
      </c>
      <c r="G125" s="27">
        <v>5.3233333333333333</v>
      </c>
      <c r="H125" s="27">
        <v>1.41</v>
      </c>
      <c r="I125" s="27">
        <v>1.27</v>
      </c>
      <c r="J125" s="27">
        <v>4.583333333333333</v>
      </c>
      <c r="K125" s="27">
        <v>4.3900000000000006</v>
      </c>
      <c r="L125" s="27">
        <v>1.7633333333333334</v>
      </c>
      <c r="M125" s="27">
        <v>4.3133333333333335</v>
      </c>
      <c r="N125" s="27">
        <v>4.6766666666666667</v>
      </c>
      <c r="O125" s="27">
        <v>0.43766133045977013</v>
      </c>
      <c r="P125" s="27">
        <v>1.9066666666666665</v>
      </c>
      <c r="Q125" s="27">
        <v>4.1766666666666667</v>
      </c>
      <c r="R125" s="27">
        <v>4.6400000000000006</v>
      </c>
      <c r="S125" s="27">
        <v>5.7233333333333336</v>
      </c>
      <c r="T125" s="27">
        <v>4.0066666666666668</v>
      </c>
      <c r="U125" s="27">
        <v>5.45</v>
      </c>
      <c r="V125" s="27">
        <v>1.6266666666666667</v>
      </c>
      <c r="W125" s="27">
        <v>2.6333333333333333</v>
      </c>
      <c r="X125" s="27">
        <v>2.42</v>
      </c>
      <c r="Y125" s="27">
        <v>20.203333333333333</v>
      </c>
      <c r="Z125" s="27">
        <v>7.5100000000000007</v>
      </c>
      <c r="AA125" s="27">
        <v>3.7933333333333334</v>
      </c>
      <c r="AB125" s="27">
        <v>1.8733333333333331</v>
      </c>
      <c r="AC125" s="27">
        <v>4.1933333333333334</v>
      </c>
      <c r="AD125" s="27">
        <v>2.8966666666666669</v>
      </c>
      <c r="AE125" s="29">
        <v>1201.8900000000001</v>
      </c>
      <c r="AF125" s="29">
        <v>363597.33333333331</v>
      </c>
      <c r="AG125" s="25">
        <v>6.9885555555555561</v>
      </c>
      <c r="AH125" s="29">
        <v>1813.6273528324202</v>
      </c>
      <c r="AI125" s="27" t="s">
        <v>810</v>
      </c>
      <c r="AJ125" s="27">
        <v>91.85043550363946</v>
      </c>
      <c r="AK125" s="27">
        <v>77.416969337896035</v>
      </c>
      <c r="AL125" s="27">
        <v>169.26999999999998</v>
      </c>
      <c r="AM125" s="27">
        <v>191.09695000000002</v>
      </c>
      <c r="AN125" s="27">
        <v>54.826666666666675</v>
      </c>
      <c r="AO125" s="30">
        <v>3.3142499999999999</v>
      </c>
      <c r="AP125" s="27">
        <v>144.10333333333335</v>
      </c>
      <c r="AQ125" s="27">
        <v>181.22333333333333</v>
      </c>
      <c r="AR125" s="27">
        <v>110.21999999999998</v>
      </c>
      <c r="AS125" s="27">
        <v>11.403333333333334</v>
      </c>
      <c r="AT125" s="27">
        <v>486.31666666666666</v>
      </c>
      <c r="AU125" s="27">
        <v>5.1999999999999993</v>
      </c>
      <c r="AV125" s="27">
        <v>12.97</v>
      </c>
      <c r="AW125" s="27">
        <v>4.8066666666666666</v>
      </c>
      <c r="AX125" s="27">
        <v>25.056666666666668</v>
      </c>
      <c r="AY125" s="27">
        <v>40.423333333333332</v>
      </c>
      <c r="AZ125" s="27">
        <v>3.7433333333333336</v>
      </c>
      <c r="BA125" s="27">
        <v>1.4533333333333331</v>
      </c>
      <c r="BB125" s="27">
        <v>19.443333333333332</v>
      </c>
      <c r="BC125" s="27">
        <v>40.053333333333335</v>
      </c>
      <c r="BD125" s="27">
        <v>31.886666666666667</v>
      </c>
      <c r="BE125" s="27">
        <v>37.556666666666665</v>
      </c>
      <c r="BF125" s="27">
        <v>91.38</v>
      </c>
      <c r="BG125" s="27">
        <v>19.645833333333332</v>
      </c>
      <c r="BH125" s="27">
        <v>10.063333333333333</v>
      </c>
      <c r="BI125" s="27">
        <v>15</v>
      </c>
      <c r="BJ125" s="27">
        <v>4.0166666666666666</v>
      </c>
      <c r="BK125" s="27">
        <v>48.403333333333329</v>
      </c>
      <c r="BL125" s="27">
        <v>9.18</v>
      </c>
      <c r="BM125" s="27">
        <v>11.323333333333332</v>
      </c>
    </row>
    <row r="126" spans="1:65" x14ac:dyDescent="0.35">
      <c r="A126" s="13">
        <v>2733460511</v>
      </c>
      <c r="B126" t="s">
        <v>416</v>
      </c>
      <c r="C126" t="s">
        <v>419</v>
      </c>
      <c r="D126" t="s">
        <v>420</v>
      </c>
      <c r="E126" s="27">
        <v>13.979999999999999</v>
      </c>
      <c r="F126" s="27">
        <v>5.7549122807017552</v>
      </c>
      <c r="G126" s="27">
        <v>4.75</v>
      </c>
      <c r="H126" s="27">
        <v>1.3966666666666665</v>
      </c>
      <c r="I126" s="27">
        <v>1.24</v>
      </c>
      <c r="J126" s="27">
        <v>4.6033333333333335</v>
      </c>
      <c r="K126" s="27">
        <v>3.8366666666666664</v>
      </c>
      <c r="L126" s="27">
        <v>1.6766666666666665</v>
      </c>
      <c r="M126" s="27">
        <v>4.3433333333333337</v>
      </c>
      <c r="N126" s="27">
        <v>4.76</v>
      </c>
      <c r="O126" s="27">
        <v>0.6549753877894412</v>
      </c>
      <c r="P126" s="27">
        <v>1.96</v>
      </c>
      <c r="Q126" s="27">
        <v>3.7366666666666668</v>
      </c>
      <c r="R126" s="27">
        <v>4.4733333333333327</v>
      </c>
      <c r="S126" s="27">
        <v>5.5166666666666666</v>
      </c>
      <c r="T126" s="27">
        <v>3.85</v>
      </c>
      <c r="U126" s="27">
        <v>5.1499999999999995</v>
      </c>
      <c r="V126" s="27">
        <v>1.5533333333333335</v>
      </c>
      <c r="W126" s="27">
        <v>2.3966666666666665</v>
      </c>
      <c r="X126" s="27">
        <v>2.1633333333333336</v>
      </c>
      <c r="Y126" s="27">
        <v>19.263333333333335</v>
      </c>
      <c r="Z126" s="27">
        <v>6.8266666666666671</v>
      </c>
      <c r="AA126" s="27">
        <v>3.7366666666666668</v>
      </c>
      <c r="AB126" s="27">
        <v>1.75</v>
      </c>
      <c r="AC126" s="27">
        <v>4.0266666666666664</v>
      </c>
      <c r="AD126" s="27">
        <v>2.78</v>
      </c>
      <c r="AE126" s="29">
        <v>1391.0333333333335</v>
      </c>
      <c r="AF126" s="29">
        <v>406008.33333333331</v>
      </c>
      <c r="AG126" s="25">
        <v>6.7910000000000004</v>
      </c>
      <c r="AH126" s="29">
        <v>1983.7650164274662</v>
      </c>
      <c r="AI126" s="27" t="s">
        <v>810</v>
      </c>
      <c r="AJ126" s="27">
        <v>100.48533039822307</v>
      </c>
      <c r="AK126" s="27">
        <v>79.620843601784941</v>
      </c>
      <c r="AL126" s="27">
        <v>180.11</v>
      </c>
      <c r="AM126" s="27">
        <v>187.58944999999997</v>
      </c>
      <c r="AN126" s="27">
        <v>59.913333333333334</v>
      </c>
      <c r="AO126" s="30">
        <v>3.3224666666666667</v>
      </c>
      <c r="AP126" s="27">
        <v>112.72000000000001</v>
      </c>
      <c r="AQ126" s="27">
        <v>164.15333333333334</v>
      </c>
      <c r="AR126" s="27">
        <v>95.01</v>
      </c>
      <c r="AS126" s="27">
        <v>10.713333333333333</v>
      </c>
      <c r="AT126" s="27">
        <v>499.3533333333333</v>
      </c>
      <c r="AU126" s="27">
        <v>4.2566666666666668</v>
      </c>
      <c r="AV126" s="27">
        <v>13.003333333333336</v>
      </c>
      <c r="AW126" s="27">
        <v>4.4466666666666663</v>
      </c>
      <c r="AX126" s="27">
        <v>25.863333333333333</v>
      </c>
      <c r="AY126" s="27">
        <v>36.996666666666663</v>
      </c>
      <c r="AZ126" s="27">
        <v>3.6199999999999997</v>
      </c>
      <c r="BA126" s="27">
        <v>1.4966666666666668</v>
      </c>
      <c r="BB126" s="27">
        <v>16.73</v>
      </c>
      <c r="BC126" s="27">
        <v>34.81</v>
      </c>
      <c r="BD126" s="27">
        <v>35.090000000000003</v>
      </c>
      <c r="BE126" s="27">
        <v>40.81</v>
      </c>
      <c r="BF126" s="27">
        <v>78.89</v>
      </c>
      <c r="BG126" s="27">
        <v>14.083333333333334</v>
      </c>
      <c r="BH126" s="27">
        <v>11.32</v>
      </c>
      <c r="BI126" s="27">
        <v>25.676666666666666</v>
      </c>
      <c r="BJ126" s="27">
        <v>2.91</v>
      </c>
      <c r="BK126" s="27">
        <v>60.633333333333333</v>
      </c>
      <c r="BL126" s="27">
        <v>9.4433333333333334</v>
      </c>
      <c r="BM126" s="27">
        <v>11.776666666666666</v>
      </c>
    </row>
    <row r="127" spans="1:65" x14ac:dyDescent="0.35">
      <c r="A127" s="13">
        <v>2741060840</v>
      </c>
      <c r="B127" t="s">
        <v>416</v>
      </c>
      <c r="C127" t="s">
        <v>422</v>
      </c>
      <c r="D127" t="s">
        <v>423</v>
      </c>
      <c r="E127" s="27">
        <v>13.973333333333334</v>
      </c>
      <c r="F127" s="27">
        <v>5.4919022063208098</v>
      </c>
      <c r="G127" s="27">
        <v>4.5866666666666669</v>
      </c>
      <c r="H127" s="27">
        <v>1.3500000000000003</v>
      </c>
      <c r="I127" s="27">
        <v>1.1599999999999999</v>
      </c>
      <c r="J127" s="27">
        <v>4.6333333333333337</v>
      </c>
      <c r="K127" s="27">
        <v>3.8733333333333331</v>
      </c>
      <c r="L127" s="27">
        <v>1.6199999999999999</v>
      </c>
      <c r="M127" s="27">
        <v>4.4233333333333329</v>
      </c>
      <c r="N127" s="27">
        <v>4.9766666666666666</v>
      </c>
      <c r="O127" s="27">
        <v>0.69670946551724144</v>
      </c>
      <c r="P127" s="27">
        <v>1.95</v>
      </c>
      <c r="Q127" s="27">
        <v>3.7099999999999995</v>
      </c>
      <c r="R127" s="27">
        <v>4.4833333333333334</v>
      </c>
      <c r="S127" s="27">
        <v>5.8033333333333337</v>
      </c>
      <c r="T127" s="27">
        <v>3.9266666666666672</v>
      </c>
      <c r="U127" s="27">
        <v>5.1533333333333333</v>
      </c>
      <c r="V127" s="27">
        <v>1.6366666666666667</v>
      </c>
      <c r="W127" s="27">
        <v>2.4233333333333333</v>
      </c>
      <c r="X127" s="27">
        <v>1.9433333333333334</v>
      </c>
      <c r="Y127" s="27">
        <v>18.876666666666665</v>
      </c>
      <c r="Z127" s="27">
        <v>7.41</v>
      </c>
      <c r="AA127" s="27">
        <v>3.7366666666666668</v>
      </c>
      <c r="AB127" s="27">
        <v>1.8066666666666666</v>
      </c>
      <c r="AC127" s="27">
        <v>3.8466666666666662</v>
      </c>
      <c r="AD127" s="27">
        <v>2.7233333333333332</v>
      </c>
      <c r="AE127" s="29">
        <v>1216.5200000000002</v>
      </c>
      <c r="AF127" s="29">
        <v>390030</v>
      </c>
      <c r="AG127" s="25">
        <v>6.9596666666666671</v>
      </c>
      <c r="AH127" s="29">
        <v>1941.4440537742603</v>
      </c>
      <c r="AI127" s="27" t="s">
        <v>810</v>
      </c>
      <c r="AJ127" s="27">
        <v>92.996413501336107</v>
      </c>
      <c r="AK127" s="27">
        <v>82.384388306851179</v>
      </c>
      <c r="AL127" s="27">
        <v>175.38</v>
      </c>
      <c r="AM127" s="27">
        <v>187.39139999999998</v>
      </c>
      <c r="AN127" s="27">
        <v>61.74</v>
      </c>
      <c r="AO127" s="30">
        <v>3.3755000000000002</v>
      </c>
      <c r="AP127" s="27">
        <v>145.44</v>
      </c>
      <c r="AQ127" s="27">
        <v>229.08333333333334</v>
      </c>
      <c r="AR127" s="27">
        <v>108.66666666666667</v>
      </c>
      <c r="AS127" s="27">
        <v>10.360000000000001</v>
      </c>
      <c r="AT127" s="27">
        <v>599.07999999999993</v>
      </c>
      <c r="AU127" s="27">
        <v>5.29</v>
      </c>
      <c r="AV127" s="27">
        <v>12.49</v>
      </c>
      <c r="AW127" s="27">
        <v>4.9333333333333336</v>
      </c>
      <c r="AX127" s="27">
        <v>28.666666666666668</v>
      </c>
      <c r="AY127" s="27">
        <v>34.553333333333335</v>
      </c>
      <c r="AZ127" s="27">
        <v>3.7533333333333334</v>
      </c>
      <c r="BA127" s="27">
        <v>1.2999999999999998</v>
      </c>
      <c r="BB127" s="27">
        <v>17.07</v>
      </c>
      <c r="BC127" s="27">
        <v>52.75</v>
      </c>
      <c r="BD127" s="27">
        <v>45.036666666666669</v>
      </c>
      <c r="BE127" s="27">
        <v>46.693333333333328</v>
      </c>
      <c r="BF127" s="27">
        <v>121.33333333333333</v>
      </c>
      <c r="BG127" s="27">
        <v>11.99</v>
      </c>
      <c r="BH127" s="27">
        <v>13.473333333333334</v>
      </c>
      <c r="BI127" s="27">
        <v>21.5</v>
      </c>
      <c r="BJ127" s="27">
        <v>4.6399999999999997</v>
      </c>
      <c r="BK127" s="27">
        <v>50.366666666666667</v>
      </c>
      <c r="BL127" s="27">
        <v>9.36</v>
      </c>
      <c r="BM127" s="27">
        <v>13.33</v>
      </c>
    </row>
    <row r="128" spans="1:65" x14ac:dyDescent="0.35">
      <c r="A128" s="13">
        <v>2733460880</v>
      </c>
      <c r="B128" t="s">
        <v>416</v>
      </c>
      <c r="C128" t="s">
        <v>419</v>
      </c>
      <c r="D128" t="s">
        <v>421</v>
      </c>
      <c r="E128" s="27">
        <v>14.043333333333331</v>
      </c>
      <c r="F128" s="27">
        <v>5.7507359307359307</v>
      </c>
      <c r="G128" s="27">
        <v>4.7896687370600413</v>
      </c>
      <c r="H128" s="27">
        <v>1.3538028169014087</v>
      </c>
      <c r="I128" s="27">
        <v>1.2536467236467237</v>
      </c>
      <c r="J128" s="27">
        <v>4.579823788546256</v>
      </c>
      <c r="K128" s="27">
        <v>3.7557142857142858</v>
      </c>
      <c r="L128" s="27">
        <v>1.667126436781609</v>
      </c>
      <c r="M128" s="27">
        <v>4.3769438029253278</v>
      </c>
      <c r="N128" s="27">
        <v>4.8649568221070814</v>
      </c>
      <c r="O128" s="27">
        <v>0.74267314242706528</v>
      </c>
      <c r="P128" s="27">
        <v>1.9633333333333332</v>
      </c>
      <c r="Q128" s="27">
        <v>3.6638172043010755</v>
      </c>
      <c r="R128" s="27">
        <v>4.4695852534562208</v>
      </c>
      <c r="S128" s="27">
        <v>5.4902389078498288</v>
      </c>
      <c r="T128" s="27">
        <v>3.9091977077363893</v>
      </c>
      <c r="U128" s="27">
        <v>5.1028994082840233</v>
      </c>
      <c r="V128" s="27">
        <v>1.5533333333333335</v>
      </c>
      <c r="W128" s="27">
        <v>2.423531914893617</v>
      </c>
      <c r="X128" s="27">
        <v>2.1362519936204145</v>
      </c>
      <c r="Y128" s="27">
        <v>18.965956854558105</v>
      </c>
      <c r="Z128" s="27">
        <v>6.7594478527607365</v>
      </c>
      <c r="AA128" s="27">
        <v>3.8966666666666669</v>
      </c>
      <c r="AB128" s="27">
        <v>1.8048427672955976</v>
      </c>
      <c r="AC128" s="27">
        <v>4.1129946524064165</v>
      </c>
      <c r="AD128" s="27">
        <v>2.8602777777777777</v>
      </c>
      <c r="AE128" s="29">
        <v>1379.9333333333334</v>
      </c>
      <c r="AF128" s="29">
        <v>402703.33333333331</v>
      </c>
      <c r="AG128" s="25">
        <v>6.7269444444444453</v>
      </c>
      <c r="AH128" s="29">
        <v>1954.7224471627735</v>
      </c>
      <c r="AI128" s="27" t="s">
        <v>810</v>
      </c>
      <c r="AJ128" s="27">
        <v>93.771783428757672</v>
      </c>
      <c r="AK128" s="27">
        <v>81.9167702684516</v>
      </c>
      <c r="AL128" s="27">
        <v>175.69</v>
      </c>
      <c r="AM128" s="27">
        <v>188.55445</v>
      </c>
      <c r="AN128" s="27">
        <v>61.973333333333336</v>
      </c>
      <c r="AO128" s="30">
        <v>3.3130222222222216</v>
      </c>
      <c r="AP128" s="27">
        <v>109.93666666666667</v>
      </c>
      <c r="AQ128" s="27">
        <v>162.98333333333332</v>
      </c>
      <c r="AR128" s="27">
        <v>96.899999999999991</v>
      </c>
      <c r="AS128" s="27">
        <v>10.881367112810707</v>
      </c>
      <c r="AT128" s="27">
        <v>492.94666666666666</v>
      </c>
      <c r="AU128" s="27">
        <v>4.2466666666666661</v>
      </c>
      <c r="AV128" s="27">
        <v>13.073333333333332</v>
      </c>
      <c r="AW128" s="27">
        <v>4.4433333333333342</v>
      </c>
      <c r="AX128" s="27">
        <v>27.966666666666665</v>
      </c>
      <c r="AY128" s="27">
        <v>37.17</v>
      </c>
      <c r="AZ128" s="27">
        <v>3.6219677419354839</v>
      </c>
      <c r="BA128" s="27">
        <v>1.5187160493827161</v>
      </c>
      <c r="BB128" s="27">
        <v>16.456666666666667</v>
      </c>
      <c r="BC128" s="27">
        <v>34.556666666666665</v>
      </c>
      <c r="BD128" s="27">
        <v>33.413333333333334</v>
      </c>
      <c r="BE128" s="27">
        <v>40.843333333333334</v>
      </c>
      <c r="BF128" s="27">
        <v>80.5</v>
      </c>
      <c r="BG128" s="27">
        <v>14.083333333333334</v>
      </c>
      <c r="BH128" s="27">
        <v>11.236666666666665</v>
      </c>
      <c r="BI128" s="27">
        <v>26.393333333333334</v>
      </c>
      <c r="BJ128" s="27">
        <v>2.8833333333333333</v>
      </c>
      <c r="BK128" s="27">
        <v>61.223333333333336</v>
      </c>
      <c r="BL128" s="27">
        <v>9.521582037996545</v>
      </c>
      <c r="BM128" s="27">
        <v>11.579679487179488</v>
      </c>
    </row>
    <row r="129" spans="1:65" x14ac:dyDescent="0.35">
      <c r="A129" s="13">
        <v>2825620500</v>
      </c>
      <c r="B129" t="s">
        <v>424</v>
      </c>
      <c r="C129" t="s">
        <v>425</v>
      </c>
      <c r="D129" t="s">
        <v>426</v>
      </c>
      <c r="E129" s="27">
        <v>13.753333333333336</v>
      </c>
      <c r="F129" s="27">
        <v>5.7590476190476183</v>
      </c>
      <c r="G129" s="27">
        <v>4.6166666666666671</v>
      </c>
      <c r="H129" s="27">
        <v>1.741463963963964</v>
      </c>
      <c r="I129" s="27">
        <v>1.1033333333333333</v>
      </c>
      <c r="J129" s="27">
        <v>4.5533333333333337</v>
      </c>
      <c r="K129" s="27">
        <v>3.7100000000000004</v>
      </c>
      <c r="L129" s="27">
        <v>1.5233333333333334</v>
      </c>
      <c r="M129" s="27">
        <v>4.4066666666666672</v>
      </c>
      <c r="N129" s="27">
        <v>5.1633333333333331</v>
      </c>
      <c r="O129" s="27">
        <v>0.69191354925371951</v>
      </c>
      <c r="P129" s="27">
        <v>1.9266666666666665</v>
      </c>
      <c r="Q129" s="27">
        <v>3.6999999999999997</v>
      </c>
      <c r="R129" s="27">
        <v>4.4399999999999995</v>
      </c>
      <c r="S129" s="27">
        <v>5.746666666666667</v>
      </c>
      <c r="T129" s="27">
        <v>4.1766666666666667</v>
      </c>
      <c r="U129" s="27">
        <v>5.1333333333333329</v>
      </c>
      <c r="V129" s="27">
        <v>1.42</v>
      </c>
      <c r="W129" s="27">
        <v>2.2999999999999998</v>
      </c>
      <c r="X129" s="27">
        <v>1.8966666666666665</v>
      </c>
      <c r="Y129" s="27">
        <v>18.559999999999999</v>
      </c>
      <c r="Z129" s="27">
        <v>6.5066666666666668</v>
      </c>
      <c r="AA129" s="27">
        <v>3.6300000000000003</v>
      </c>
      <c r="AB129" s="27">
        <v>1.7933333333333332</v>
      </c>
      <c r="AC129" s="27">
        <v>3.8233333333333328</v>
      </c>
      <c r="AD129" s="27">
        <v>2.706666666666667</v>
      </c>
      <c r="AE129" s="29">
        <v>1254.1499999999999</v>
      </c>
      <c r="AF129" s="29">
        <v>326600</v>
      </c>
      <c r="AG129" s="25">
        <v>7.1930555555555573</v>
      </c>
      <c r="AH129" s="29">
        <v>1663.8756905386733</v>
      </c>
      <c r="AI129" s="27" t="s">
        <v>810</v>
      </c>
      <c r="AJ129" s="27">
        <v>105.06224174679069</v>
      </c>
      <c r="AK129" s="27">
        <v>57.785222519358882</v>
      </c>
      <c r="AL129" s="27">
        <v>162.85</v>
      </c>
      <c r="AM129" s="27">
        <v>187.62194999999997</v>
      </c>
      <c r="AN129" s="27">
        <v>60.666666666666664</v>
      </c>
      <c r="AO129" s="30">
        <v>3.0817777777777775</v>
      </c>
      <c r="AP129" s="27">
        <v>122.28000000000002</v>
      </c>
      <c r="AQ129" s="27">
        <v>128.93666666666667</v>
      </c>
      <c r="AR129" s="27">
        <v>138.75666666666666</v>
      </c>
      <c r="AS129" s="27">
        <v>10.073333333333332</v>
      </c>
      <c r="AT129" s="27">
        <v>491.22333333333336</v>
      </c>
      <c r="AU129" s="27">
        <v>5.413333333333334</v>
      </c>
      <c r="AV129" s="27">
        <v>11.24</v>
      </c>
      <c r="AW129" s="27">
        <v>4.8833333333333337</v>
      </c>
      <c r="AX129" s="27">
        <v>24.75</v>
      </c>
      <c r="AY129" s="27">
        <v>45.723333333333336</v>
      </c>
      <c r="AZ129" s="27">
        <v>3.59</v>
      </c>
      <c r="BA129" s="27">
        <v>1.1733333333333333</v>
      </c>
      <c r="BB129" s="27">
        <v>13.29</v>
      </c>
      <c r="BC129" s="27">
        <v>36.826666666666668</v>
      </c>
      <c r="BD129" s="27">
        <v>29.323333333333334</v>
      </c>
      <c r="BE129" s="27">
        <v>30.653333333333332</v>
      </c>
      <c r="BF129" s="27">
        <v>86.589999999999989</v>
      </c>
      <c r="BG129" s="27">
        <v>6.717777777777779</v>
      </c>
      <c r="BH129" s="27">
        <v>10.623333333333333</v>
      </c>
      <c r="BI129" s="27">
        <v>17.333333333333332</v>
      </c>
      <c r="BJ129" s="27">
        <v>4.4233333333333329</v>
      </c>
      <c r="BK129" s="27">
        <v>55.1</v>
      </c>
      <c r="BL129" s="27">
        <v>9.16</v>
      </c>
      <c r="BM129" s="27">
        <v>16.121744047294641</v>
      </c>
    </row>
    <row r="130" spans="1:65" x14ac:dyDescent="0.35">
      <c r="A130" s="13">
        <v>2827140600</v>
      </c>
      <c r="B130" t="s">
        <v>424</v>
      </c>
      <c r="C130" t="s">
        <v>427</v>
      </c>
      <c r="D130" t="s">
        <v>428</v>
      </c>
      <c r="E130" s="27">
        <v>13.846666666666666</v>
      </c>
      <c r="F130" s="27">
        <v>6.1890890269151138</v>
      </c>
      <c r="G130" s="27">
        <v>4.8933333333333335</v>
      </c>
      <c r="H130" s="27">
        <v>1.6737612612612611</v>
      </c>
      <c r="I130" s="27">
        <v>1.1533333333333333</v>
      </c>
      <c r="J130" s="27">
        <v>4.6366666666666667</v>
      </c>
      <c r="K130" s="27">
        <v>4.22</v>
      </c>
      <c r="L130" s="27">
        <v>1.5866666666666667</v>
      </c>
      <c r="M130" s="27">
        <v>4.42</v>
      </c>
      <c r="N130" s="27">
        <v>5.1000000000000005</v>
      </c>
      <c r="O130" s="27">
        <v>0.69</v>
      </c>
      <c r="P130" s="27">
        <v>1.9466666666666665</v>
      </c>
      <c r="Q130" s="27">
        <v>3.8800000000000003</v>
      </c>
      <c r="R130" s="27">
        <v>4.46</v>
      </c>
      <c r="S130" s="27">
        <v>5.7100000000000009</v>
      </c>
      <c r="T130" s="27">
        <v>4.2333333333333334</v>
      </c>
      <c r="U130" s="27">
        <v>5.1166666666666663</v>
      </c>
      <c r="V130" s="27">
        <v>1.5033333333333332</v>
      </c>
      <c r="W130" s="27">
        <v>2.4266666666666663</v>
      </c>
      <c r="X130" s="27">
        <v>1.9833333333333332</v>
      </c>
      <c r="Y130" s="27">
        <v>19.149999999999999</v>
      </c>
      <c r="Z130" s="27">
        <v>7.336666666666666</v>
      </c>
      <c r="AA130" s="27">
        <v>3.6733333333333333</v>
      </c>
      <c r="AB130" s="27">
        <v>1.7700000000000002</v>
      </c>
      <c r="AC130" s="27">
        <v>3.8166666666666664</v>
      </c>
      <c r="AD130" s="27">
        <v>2.7433333333333336</v>
      </c>
      <c r="AE130" s="29">
        <v>1020.3666666666667</v>
      </c>
      <c r="AF130" s="29">
        <v>344142.33333333331</v>
      </c>
      <c r="AG130" s="25">
        <v>7.2577083333333343</v>
      </c>
      <c r="AH130" s="29">
        <v>1763.832457261796</v>
      </c>
      <c r="AI130" s="27" t="s">
        <v>810</v>
      </c>
      <c r="AJ130" s="27">
        <v>87.921292277222221</v>
      </c>
      <c r="AK130" s="27">
        <v>53.671557319782437</v>
      </c>
      <c r="AL130" s="27">
        <v>141.59</v>
      </c>
      <c r="AM130" s="27">
        <v>187.62194999999997</v>
      </c>
      <c r="AN130" s="27">
        <v>38.330000000000005</v>
      </c>
      <c r="AO130" s="30">
        <v>3.0199444444444445</v>
      </c>
      <c r="AP130" s="27">
        <v>106.25</v>
      </c>
      <c r="AQ130" s="27">
        <v>134.71</v>
      </c>
      <c r="AR130" s="27">
        <v>121.33333333333333</v>
      </c>
      <c r="AS130" s="27">
        <v>10.313333333333333</v>
      </c>
      <c r="AT130" s="27">
        <v>495.95333333333338</v>
      </c>
      <c r="AU130" s="27">
        <v>5.0566666666666666</v>
      </c>
      <c r="AV130" s="27">
        <v>12.656666666666666</v>
      </c>
      <c r="AW130" s="27">
        <v>4.0733333333333333</v>
      </c>
      <c r="AX130" s="27">
        <v>22.5</v>
      </c>
      <c r="AY130" s="27">
        <v>41.666666666666664</v>
      </c>
      <c r="AZ130" s="27">
        <v>3.6233333333333335</v>
      </c>
      <c r="BA130" s="27">
        <v>1.24</v>
      </c>
      <c r="BB130" s="27">
        <v>14</v>
      </c>
      <c r="BC130" s="27">
        <v>36.306666666666665</v>
      </c>
      <c r="BD130" s="27">
        <v>23.97</v>
      </c>
      <c r="BE130" s="27">
        <v>21.26</v>
      </c>
      <c r="BF130" s="27">
        <v>109.33333333333333</v>
      </c>
      <c r="BG130" s="27">
        <v>9.25</v>
      </c>
      <c r="BH130" s="27">
        <v>13.593333333333334</v>
      </c>
      <c r="BI130" s="27">
        <v>20</v>
      </c>
      <c r="BJ130" s="27">
        <v>3.5366666666666666</v>
      </c>
      <c r="BK130" s="27">
        <v>49</v>
      </c>
      <c r="BL130" s="27">
        <v>9.6566666666666663</v>
      </c>
      <c r="BM130" s="27">
        <v>12.724575841671651</v>
      </c>
    </row>
    <row r="131" spans="1:65" x14ac:dyDescent="0.35">
      <c r="A131" s="13">
        <v>2832940700</v>
      </c>
      <c r="B131" t="s">
        <v>424</v>
      </c>
      <c r="C131" t="s">
        <v>429</v>
      </c>
      <c r="D131" t="s">
        <v>430</v>
      </c>
      <c r="E131" s="27">
        <v>13.983333333333334</v>
      </c>
      <c r="F131" s="27">
        <v>5.6271929824561404</v>
      </c>
      <c r="G131" s="27">
        <v>4.5566666666666675</v>
      </c>
      <c r="H131" s="27">
        <v>1.8564864864864863</v>
      </c>
      <c r="I131" s="27">
        <v>1.1033333333333333</v>
      </c>
      <c r="J131" s="27">
        <v>4.5133333333333336</v>
      </c>
      <c r="K131" s="27">
        <v>3.6</v>
      </c>
      <c r="L131" s="27">
        <v>1.5133333333333334</v>
      </c>
      <c r="M131" s="27">
        <v>4.5066666666666668</v>
      </c>
      <c r="N131" s="27">
        <v>5.043333333333333</v>
      </c>
      <c r="O131" s="27">
        <v>0.8320564327436748</v>
      </c>
      <c r="P131" s="27">
        <v>1.9333333333333333</v>
      </c>
      <c r="Q131" s="27">
        <v>3.7100000000000004</v>
      </c>
      <c r="R131" s="27">
        <v>4.4800000000000004</v>
      </c>
      <c r="S131" s="27">
        <v>5.7633333333333328</v>
      </c>
      <c r="T131" s="27">
        <v>3.9966666666666666</v>
      </c>
      <c r="U131" s="27">
        <v>5.1733333333333329</v>
      </c>
      <c r="V131" s="27">
        <v>1.4266666666666665</v>
      </c>
      <c r="W131" s="27">
        <v>2.2799999999999998</v>
      </c>
      <c r="X131" s="27">
        <v>1.8866666666666667</v>
      </c>
      <c r="Y131" s="27">
        <v>18.456666666666667</v>
      </c>
      <c r="Z131" s="27">
        <v>6.5100000000000007</v>
      </c>
      <c r="AA131" s="27">
        <v>3.4733333333333332</v>
      </c>
      <c r="AB131" s="27">
        <v>1.76</v>
      </c>
      <c r="AC131" s="27">
        <v>3.8033333333333332</v>
      </c>
      <c r="AD131" s="27">
        <v>2.7166666666666668</v>
      </c>
      <c r="AE131" s="29">
        <v>877.41</v>
      </c>
      <c r="AF131" s="29">
        <v>360766.66666666669</v>
      </c>
      <c r="AG131" s="25">
        <v>7.1563888888888911</v>
      </c>
      <c r="AH131" s="29">
        <v>1831.0066901642247</v>
      </c>
      <c r="AI131" s="27" t="s">
        <v>810</v>
      </c>
      <c r="AJ131" s="27">
        <v>101.81220021926542</v>
      </c>
      <c r="AK131" s="27">
        <v>55.914525679678633</v>
      </c>
      <c r="AL131" s="27">
        <v>157.72</v>
      </c>
      <c r="AM131" s="27">
        <v>187.0839</v>
      </c>
      <c r="AN131" s="27">
        <v>53.140000000000008</v>
      </c>
      <c r="AO131" s="30">
        <v>3.060166666666666</v>
      </c>
      <c r="AP131" s="27">
        <v>113.8</v>
      </c>
      <c r="AQ131" s="27">
        <v>114.75</v>
      </c>
      <c r="AR131" s="27">
        <v>140</v>
      </c>
      <c r="AS131" s="27">
        <v>10.053333333333335</v>
      </c>
      <c r="AT131" s="27">
        <v>412.25333333333333</v>
      </c>
      <c r="AU131" s="27">
        <v>5.419999999999999</v>
      </c>
      <c r="AV131" s="27">
        <v>10.896666666666668</v>
      </c>
      <c r="AW131" s="27">
        <v>4.8566666666666665</v>
      </c>
      <c r="AX131" s="27">
        <v>21.5</v>
      </c>
      <c r="AY131" s="27">
        <v>41.666666666666664</v>
      </c>
      <c r="AZ131" s="27">
        <v>3.7533333333333334</v>
      </c>
      <c r="BA131" s="27">
        <v>1.2033333333333334</v>
      </c>
      <c r="BB131" s="27">
        <v>12.360000000000001</v>
      </c>
      <c r="BC131" s="27">
        <v>46.890000000000008</v>
      </c>
      <c r="BD131" s="27">
        <v>32.11</v>
      </c>
      <c r="BE131" s="27">
        <v>38.199999999999996</v>
      </c>
      <c r="BF131" s="27">
        <v>80</v>
      </c>
      <c r="BG131" s="27">
        <v>17.989999999999998</v>
      </c>
      <c r="BH131" s="27">
        <v>10.683333333333332</v>
      </c>
      <c r="BI131" s="27">
        <v>15.556666666666667</v>
      </c>
      <c r="BJ131" s="27">
        <v>3.5466666666666669</v>
      </c>
      <c r="BK131" s="27">
        <v>49.75333333333333</v>
      </c>
      <c r="BL131" s="27">
        <v>9.1199999999999992</v>
      </c>
      <c r="BM131" s="27">
        <v>9.0740688222530537</v>
      </c>
    </row>
    <row r="132" spans="1:65" x14ac:dyDescent="0.35">
      <c r="A132" s="13">
        <v>2846180850</v>
      </c>
      <c r="B132" t="s">
        <v>424</v>
      </c>
      <c r="C132" t="s">
        <v>431</v>
      </c>
      <c r="D132" t="s">
        <v>432</v>
      </c>
      <c r="E132" s="27">
        <v>13.946666666666667</v>
      </c>
      <c r="F132" s="27">
        <v>6.0106197183098589</v>
      </c>
      <c r="G132" s="27">
        <v>4.6833333333333336</v>
      </c>
      <c r="H132" s="27">
        <v>1.6248648648648647</v>
      </c>
      <c r="I132" s="27">
        <v>1.1099999999999999</v>
      </c>
      <c r="J132" s="27">
        <v>4.5133333333333328</v>
      </c>
      <c r="K132" s="27">
        <v>3.8633333333333333</v>
      </c>
      <c r="L132" s="27">
        <v>1.5333333333333332</v>
      </c>
      <c r="M132" s="27">
        <v>4.3266666666666671</v>
      </c>
      <c r="N132" s="27">
        <v>5.0599999999999996</v>
      </c>
      <c r="O132" s="27">
        <v>0.69</v>
      </c>
      <c r="P132" s="27">
        <v>1.9466666666666665</v>
      </c>
      <c r="Q132" s="27">
        <v>3.7533333333333334</v>
      </c>
      <c r="R132" s="27">
        <v>4.45</v>
      </c>
      <c r="S132" s="27">
        <v>5.7199999999999989</v>
      </c>
      <c r="T132" s="27">
        <v>4.05</v>
      </c>
      <c r="U132" s="27">
        <v>5.0933333333333337</v>
      </c>
      <c r="V132" s="27">
        <v>1.4233333333333331</v>
      </c>
      <c r="W132" s="27">
        <v>2.3266666666666667</v>
      </c>
      <c r="X132" s="27">
        <v>1.906666666666667</v>
      </c>
      <c r="Y132" s="27">
        <v>18.596666666666668</v>
      </c>
      <c r="Z132" s="27">
        <v>6.7133333333333338</v>
      </c>
      <c r="AA132" s="27">
        <v>3.3066666666666666</v>
      </c>
      <c r="AB132" s="27">
        <v>1.6233333333333333</v>
      </c>
      <c r="AC132" s="27">
        <v>3.7933333333333334</v>
      </c>
      <c r="AD132" s="27">
        <v>2.6966666666666668</v>
      </c>
      <c r="AE132" s="29">
        <v>790.13666666666666</v>
      </c>
      <c r="AF132" s="29">
        <v>348361.33333333331</v>
      </c>
      <c r="AG132" s="25">
        <v>7.0748333333333351</v>
      </c>
      <c r="AH132" s="29">
        <v>1755.6918072410424</v>
      </c>
      <c r="AI132" s="27" t="s">
        <v>810</v>
      </c>
      <c r="AJ132" s="27">
        <v>102.39783799108706</v>
      </c>
      <c r="AK132" s="27">
        <v>46.230286395472298</v>
      </c>
      <c r="AL132" s="27">
        <v>148.63</v>
      </c>
      <c r="AM132" s="27">
        <v>186.86695</v>
      </c>
      <c r="AN132" s="27">
        <v>57.330000000000005</v>
      </c>
      <c r="AO132" s="30">
        <v>2.997555555555556</v>
      </c>
      <c r="AP132" s="27">
        <v>120.16666666666667</v>
      </c>
      <c r="AQ132" s="27">
        <v>78.943333333333328</v>
      </c>
      <c r="AR132" s="27">
        <v>108.33</v>
      </c>
      <c r="AS132" s="27">
        <v>10.049999999999999</v>
      </c>
      <c r="AT132" s="27">
        <v>486.28000000000003</v>
      </c>
      <c r="AU132" s="27">
        <v>4.9066666666666672</v>
      </c>
      <c r="AV132" s="27">
        <v>11.056666666666665</v>
      </c>
      <c r="AW132" s="27">
        <v>4.8999999999999995</v>
      </c>
      <c r="AX132" s="27">
        <v>23.446666666666669</v>
      </c>
      <c r="AY132" s="27">
        <v>26.75</v>
      </c>
      <c r="AZ132" s="27">
        <v>3.7133333333333334</v>
      </c>
      <c r="BA132" s="27">
        <v>1.0599999999999998</v>
      </c>
      <c r="BB132" s="27">
        <v>13.033333333333333</v>
      </c>
      <c r="BC132" s="27">
        <v>24.246666666666666</v>
      </c>
      <c r="BD132" s="27">
        <v>16.783333333333335</v>
      </c>
      <c r="BE132" s="27">
        <v>19.010000000000002</v>
      </c>
      <c r="BF132" s="27">
        <v>77.886666666666656</v>
      </c>
      <c r="BG132" s="27">
        <v>7.541666666666667</v>
      </c>
      <c r="BH132" s="27">
        <v>10.646666666666667</v>
      </c>
      <c r="BI132" s="27">
        <v>12.5</v>
      </c>
      <c r="BJ132" s="27">
        <v>3.5533333333333332</v>
      </c>
      <c r="BK132" s="27">
        <v>67.780000000000015</v>
      </c>
      <c r="BL132" s="27">
        <v>9.1666666666666661</v>
      </c>
      <c r="BM132" s="27">
        <v>9.0735237145334224</v>
      </c>
    </row>
    <row r="133" spans="1:65" x14ac:dyDescent="0.35">
      <c r="A133" s="13">
        <v>2917860250</v>
      </c>
      <c r="B133" t="s">
        <v>433</v>
      </c>
      <c r="C133" t="s">
        <v>434</v>
      </c>
      <c r="D133" t="s">
        <v>435</v>
      </c>
      <c r="E133" s="27">
        <v>13.773333333333333</v>
      </c>
      <c r="F133" s="27">
        <v>6.2789820359281441</v>
      </c>
      <c r="G133" s="27">
        <v>4.9400000000000004</v>
      </c>
      <c r="H133" s="27">
        <v>1.4000000000000001</v>
      </c>
      <c r="I133" s="27">
        <v>1.1266666666666667</v>
      </c>
      <c r="J133" s="27">
        <v>4.66</v>
      </c>
      <c r="K133" s="27">
        <v>4.07</v>
      </c>
      <c r="L133" s="27">
        <v>1.5666666666666667</v>
      </c>
      <c r="M133" s="27">
        <v>4.4833333333333334</v>
      </c>
      <c r="N133" s="27">
        <v>4.7033333333333331</v>
      </c>
      <c r="O133" s="27">
        <v>0.69</v>
      </c>
      <c r="P133" s="27">
        <v>1.9333333333333333</v>
      </c>
      <c r="Q133" s="27">
        <v>3.6166666666666667</v>
      </c>
      <c r="R133" s="27">
        <v>4.456666666666667</v>
      </c>
      <c r="S133" s="27">
        <v>5.8133333333333335</v>
      </c>
      <c r="T133" s="27">
        <v>3.9166666666666665</v>
      </c>
      <c r="U133" s="27">
        <v>5.27</v>
      </c>
      <c r="V133" s="27">
        <v>1.4366666666666665</v>
      </c>
      <c r="W133" s="27">
        <v>2.3066666666666662</v>
      </c>
      <c r="X133" s="27">
        <v>2.0233333333333334</v>
      </c>
      <c r="Y133" s="27">
        <v>18.966666666666665</v>
      </c>
      <c r="Z133" s="27">
        <v>7.2033333333333331</v>
      </c>
      <c r="AA133" s="27">
        <v>3.4433333333333334</v>
      </c>
      <c r="AB133" s="27">
        <v>1.7333333333333334</v>
      </c>
      <c r="AC133" s="27">
        <v>3.8266666666666667</v>
      </c>
      <c r="AD133" s="27">
        <v>2.7333333333333329</v>
      </c>
      <c r="AE133" s="29">
        <v>932.65</v>
      </c>
      <c r="AF133" s="29">
        <v>460693.33333333331</v>
      </c>
      <c r="AG133" s="25">
        <v>6.6437777777777782</v>
      </c>
      <c r="AH133" s="29">
        <v>2216.6679542865204</v>
      </c>
      <c r="AI133" s="27" t="s">
        <v>810</v>
      </c>
      <c r="AJ133" s="27">
        <v>99.615617779775889</v>
      </c>
      <c r="AK133" s="27">
        <v>68.825620389594249</v>
      </c>
      <c r="AL133" s="27">
        <v>168.45</v>
      </c>
      <c r="AM133" s="27">
        <v>197.21445000000003</v>
      </c>
      <c r="AN133" s="27">
        <v>47.660000000000004</v>
      </c>
      <c r="AO133" s="30">
        <v>3.2421666666666673</v>
      </c>
      <c r="AP133" s="27">
        <v>135.24666666666667</v>
      </c>
      <c r="AQ133" s="27">
        <v>141.87</v>
      </c>
      <c r="AR133" s="27">
        <v>99.333333333333329</v>
      </c>
      <c r="AS133" s="27">
        <v>10.203333333333333</v>
      </c>
      <c r="AT133" s="27">
        <v>369.76666666666665</v>
      </c>
      <c r="AU133" s="27">
        <v>5.05</v>
      </c>
      <c r="AV133" s="27">
        <v>10.74</v>
      </c>
      <c r="AW133" s="27">
        <v>5.0566666666666658</v>
      </c>
      <c r="AX133" s="27">
        <v>24.14</v>
      </c>
      <c r="AY133" s="27">
        <v>44.943333333333328</v>
      </c>
      <c r="AZ133" s="27">
        <v>3.7633333333333332</v>
      </c>
      <c r="BA133" s="27">
        <v>1.0533333333333332</v>
      </c>
      <c r="BB133" s="27">
        <v>18.099999999999998</v>
      </c>
      <c r="BC133" s="27">
        <v>35.860000000000007</v>
      </c>
      <c r="BD133" s="27">
        <v>30.849999999999998</v>
      </c>
      <c r="BE133" s="27">
        <v>34.650000000000006</v>
      </c>
      <c r="BF133" s="27">
        <v>85.5</v>
      </c>
      <c r="BG133" s="27">
        <v>11.074166666666668</v>
      </c>
      <c r="BH133" s="27">
        <v>11.643333333333333</v>
      </c>
      <c r="BI133" s="27">
        <v>16.11</v>
      </c>
      <c r="BJ133" s="27">
        <v>3.51</v>
      </c>
      <c r="BK133" s="27">
        <v>57.586666666666666</v>
      </c>
      <c r="BL133" s="27">
        <v>9.14</v>
      </c>
      <c r="BM133" s="27">
        <v>11.926666666666668</v>
      </c>
    </row>
    <row r="134" spans="1:65" x14ac:dyDescent="0.35">
      <c r="A134" s="13">
        <v>2927900500</v>
      </c>
      <c r="B134" t="s">
        <v>433</v>
      </c>
      <c r="C134" t="s">
        <v>436</v>
      </c>
      <c r="D134" t="s">
        <v>437</v>
      </c>
      <c r="E134" s="27">
        <v>14.133333333333335</v>
      </c>
      <c r="F134" s="27">
        <v>5.7827333333333328</v>
      </c>
      <c r="G134" s="27">
        <v>4.5866666666666669</v>
      </c>
      <c r="H134" s="27">
        <v>1.3766666666666667</v>
      </c>
      <c r="I134" s="27">
        <v>1.1166666666666667</v>
      </c>
      <c r="J134" s="27">
        <v>4.4800000000000004</v>
      </c>
      <c r="K134" s="27">
        <v>3.6733333333333338</v>
      </c>
      <c r="L134" s="27">
        <v>1.5233333333333334</v>
      </c>
      <c r="M134" s="27">
        <v>4.2633333333333328</v>
      </c>
      <c r="N134" s="27">
        <v>4.78</v>
      </c>
      <c r="O134" s="27">
        <v>0.6478894999999999</v>
      </c>
      <c r="P134" s="27">
        <v>1.9433333333333334</v>
      </c>
      <c r="Q134" s="27">
        <v>3.4466666666666668</v>
      </c>
      <c r="R134" s="27">
        <v>4.3899999999999997</v>
      </c>
      <c r="S134" s="27">
        <v>5.7266666666666666</v>
      </c>
      <c r="T134" s="27">
        <v>3.6066666666666669</v>
      </c>
      <c r="U134" s="27">
        <v>5.0799999999999992</v>
      </c>
      <c r="V134" s="27">
        <v>1.4033333333333331</v>
      </c>
      <c r="W134" s="27">
        <v>2.2833333333333332</v>
      </c>
      <c r="X134" s="27">
        <v>1.9066666666666665</v>
      </c>
      <c r="Y134" s="27">
        <v>18.646666666666665</v>
      </c>
      <c r="Z134" s="27">
        <v>6.52</v>
      </c>
      <c r="AA134" s="27">
        <v>3.2733333333333334</v>
      </c>
      <c r="AB134" s="27">
        <v>1.6066666666666667</v>
      </c>
      <c r="AC134" s="27">
        <v>3.7366666666666668</v>
      </c>
      <c r="AD134" s="27">
        <v>2.6466666666666665</v>
      </c>
      <c r="AE134" s="29">
        <v>861.80333333333328</v>
      </c>
      <c r="AF134" s="29">
        <v>302511.33333333331</v>
      </c>
      <c r="AG134" s="25">
        <v>6.7583333333333329</v>
      </c>
      <c r="AH134" s="29">
        <v>1474.0782740591333</v>
      </c>
      <c r="AI134" s="27" t="s">
        <v>810</v>
      </c>
      <c r="AJ134" s="27">
        <v>122.37671461797851</v>
      </c>
      <c r="AK134" s="27">
        <v>96.547083614045007</v>
      </c>
      <c r="AL134" s="27">
        <v>218.93</v>
      </c>
      <c r="AM134" s="27">
        <v>196.62944999999999</v>
      </c>
      <c r="AN134" s="27">
        <v>59.123333333333335</v>
      </c>
      <c r="AO134" s="30">
        <v>3.1122499999999995</v>
      </c>
      <c r="AP134" s="27">
        <v>98.936666666666667</v>
      </c>
      <c r="AQ134" s="27">
        <v>140.26333333333335</v>
      </c>
      <c r="AR134" s="27">
        <v>93.333333333333329</v>
      </c>
      <c r="AS134" s="27">
        <v>10.07</v>
      </c>
      <c r="AT134" s="27">
        <v>369.03666666666663</v>
      </c>
      <c r="AU134" s="27">
        <v>6.5166666666666657</v>
      </c>
      <c r="AV134" s="27">
        <v>10.463333333333333</v>
      </c>
      <c r="AW134" s="27">
        <v>4.123333333333334</v>
      </c>
      <c r="AX134" s="27">
        <v>21.833333333333332</v>
      </c>
      <c r="AY134" s="27">
        <v>40</v>
      </c>
      <c r="AZ134" s="27">
        <v>3.7733333333333334</v>
      </c>
      <c r="BA134" s="27">
        <v>1.0433333333333332</v>
      </c>
      <c r="BB134" s="27">
        <v>12.5</v>
      </c>
      <c r="BC134" s="27">
        <v>35.449999999999996</v>
      </c>
      <c r="BD134" s="27">
        <v>16.48</v>
      </c>
      <c r="BE134" s="27">
        <v>26.73</v>
      </c>
      <c r="BF134" s="27">
        <v>92.759999999999991</v>
      </c>
      <c r="BG134" s="27">
        <v>17.989999999999998</v>
      </c>
      <c r="BH134" s="27">
        <v>13.013333333333334</v>
      </c>
      <c r="BI134" s="27">
        <v>10</v>
      </c>
      <c r="BJ134" s="27">
        <v>2.8033333333333332</v>
      </c>
      <c r="BK134" s="27">
        <v>62.356666666666662</v>
      </c>
      <c r="BL134" s="27">
        <v>9.4</v>
      </c>
      <c r="BM134" s="27">
        <v>10.816666666666668</v>
      </c>
    </row>
    <row r="135" spans="1:65" x14ac:dyDescent="0.35">
      <c r="A135" s="13">
        <v>2928140600</v>
      </c>
      <c r="B135" t="s">
        <v>433</v>
      </c>
      <c r="C135" t="s">
        <v>438</v>
      </c>
      <c r="D135" t="s">
        <v>439</v>
      </c>
      <c r="E135" s="27">
        <v>13.943333333333333</v>
      </c>
      <c r="F135" s="27">
        <v>6.3064814814814811</v>
      </c>
      <c r="G135" s="27">
        <v>4.8633333333333333</v>
      </c>
      <c r="H135" s="27">
        <v>1.3999999999999997</v>
      </c>
      <c r="I135" s="27">
        <v>1.1600000000000001</v>
      </c>
      <c r="J135" s="27">
        <v>4.623333333333334</v>
      </c>
      <c r="K135" s="27">
        <v>3.8633333333333333</v>
      </c>
      <c r="L135" s="27">
        <v>1.5933333333333335</v>
      </c>
      <c r="M135" s="27">
        <v>4.246666666666667</v>
      </c>
      <c r="N135" s="27">
        <v>5.2399999999999993</v>
      </c>
      <c r="O135" s="27">
        <v>0.68</v>
      </c>
      <c r="P135" s="27">
        <v>1.95</v>
      </c>
      <c r="Q135" s="27">
        <v>3.6233333333333335</v>
      </c>
      <c r="R135" s="27">
        <v>4.46</v>
      </c>
      <c r="S135" s="27">
        <v>5.6266666666666678</v>
      </c>
      <c r="T135" s="27">
        <v>3.8166666666666664</v>
      </c>
      <c r="U135" s="27">
        <v>5.1433333333333335</v>
      </c>
      <c r="V135" s="27">
        <v>1.51</v>
      </c>
      <c r="W135" s="27">
        <v>2.33</v>
      </c>
      <c r="X135" s="27">
        <v>2.0399999999999996</v>
      </c>
      <c r="Y135" s="27">
        <v>19.003333333333334</v>
      </c>
      <c r="Z135" s="27">
        <v>6.7366666666666672</v>
      </c>
      <c r="AA135" s="27">
        <v>3.5633333333333339</v>
      </c>
      <c r="AB135" s="27">
        <v>1.7433333333333332</v>
      </c>
      <c r="AC135" s="27">
        <v>3.85</v>
      </c>
      <c r="AD135" s="27">
        <v>2.7966666666666669</v>
      </c>
      <c r="AE135" s="29">
        <v>1523.1666666666667</v>
      </c>
      <c r="AF135" s="29">
        <v>440209.66666666669</v>
      </c>
      <c r="AG135" s="25">
        <v>6.7921666666666667</v>
      </c>
      <c r="AH135" s="29">
        <v>2152.921769821352</v>
      </c>
      <c r="AI135" s="27" t="s">
        <v>810</v>
      </c>
      <c r="AJ135" s="27">
        <v>108.20355001781985</v>
      </c>
      <c r="AK135" s="27">
        <v>108.89636168464143</v>
      </c>
      <c r="AL135" s="27">
        <v>217.10000000000002</v>
      </c>
      <c r="AM135" s="27">
        <v>199.94194999999999</v>
      </c>
      <c r="AN135" s="27">
        <v>49.166666666666664</v>
      </c>
      <c r="AO135" s="30">
        <v>3.1726309523809526</v>
      </c>
      <c r="AP135" s="27">
        <v>96.5</v>
      </c>
      <c r="AQ135" s="27">
        <v>90.203333333333333</v>
      </c>
      <c r="AR135" s="27">
        <v>100.33333333333333</v>
      </c>
      <c r="AS135" s="27">
        <v>10.673333333333332</v>
      </c>
      <c r="AT135" s="27">
        <v>474.52666666666664</v>
      </c>
      <c r="AU135" s="27">
        <v>5.19</v>
      </c>
      <c r="AV135" s="27">
        <v>11.476666666666667</v>
      </c>
      <c r="AW135" s="27">
        <v>4.8899999999999997</v>
      </c>
      <c r="AX135" s="27">
        <v>20.3</v>
      </c>
      <c r="AY135" s="27">
        <v>33.43333333333333</v>
      </c>
      <c r="AZ135" s="27">
        <v>3.6966666666666668</v>
      </c>
      <c r="BA135" s="27">
        <v>1.42</v>
      </c>
      <c r="BB135" s="27">
        <v>16.23</v>
      </c>
      <c r="BC135" s="27">
        <v>36.49</v>
      </c>
      <c r="BD135" s="27">
        <v>28.159999999999997</v>
      </c>
      <c r="BE135" s="27">
        <v>33.49</v>
      </c>
      <c r="BF135" s="27">
        <v>81.029999999999987</v>
      </c>
      <c r="BG135" s="27">
        <v>11.008055555555556</v>
      </c>
      <c r="BH135" s="27">
        <v>12.026666666666666</v>
      </c>
      <c r="BI135" s="27">
        <v>15.566666666666668</v>
      </c>
      <c r="BJ135" s="27">
        <v>3.3000000000000003</v>
      </c>
      <c r="BK135" s="27">
        <v>52.846666666666664</v>
      </c>
      <c r="BL135" s="27">
        <v>9.39</v>
      </c>
      <c r="BM135" s="27">
        <v>10.776666666666666</v>
      </c>
    </row>
    <row r="136" spans="1:65" x14ac:dyDescent="0.35">
      <c r="A136" s="13">
        <v>2944180920</v>
      </c>
      <c r="B136" t="s">
        <v>433</v>
      </c>
      <c r="C136" t="s">
        <v>442</v>
      </c>
      <c r="D136" t="s">
        <v>443</v>
      </c>
      <c r="E136" s="27">
        <v>14.036666666666667</v>
      </c>
      <c r="F136" s="27">
        <v>6.4044444444444437</v>
      </c>
      <c r="G136" s="27">
        <v>4.586666666666666</v>
      </c>
      <c r="H136" s="27">
        <v>1.3633333333333335</v>
      </c>
      <c r="I136" s="27">
        <v>1.1266666666666667</v>
      </c>
      <c r="J136" s="27">
        <v>4.5</v>
      </c>
      <c r="K136" s="27">
        <v>3.7266666666666666</v>
      </c>
      <c r="L136" s="27">
        <v>1.5266666666666666</v>
      </c>
      <c r="M136" s="27">
        <v>4.13</v>
      </c>
      <c r="N136" s="27">
        <v>5.2766666666666664</v>
      </c>
      <c r="O136" s="27">
        <v>0.70005403269251598</v>
      </c>
      <c r="P136" s="27">
        <v>1.9433333333333334</v>
      </c>
      <c r="Q136" s="27">
        <v>3.4599999999999995</v>
      </c>
      <c r="R136" s="27">
        <v>4.3899999999999997</v>
      </c>
      <c r="S136" s="27">
        <v>5.7333333333333343</v>
      </c>
      <c r="T136" s="27">
        <v>3.6666666666666665</v>
      </c>
      <c r="U136" s="27">
        <v>5.0966666666666667</v>
      </c>
      <c r="V136" s="27">
        <v>1.4633333333333336</v>
      </c>
      <c r="W136" s="27">
        <v>2.2833333333333332</v>
      </c>
      <c r="X136" s="27">
        <v>1.93</v>
      </c>
      <c r="Y136" s="27">
        <v>18.7</v>
      </c>
      <c r="Z136" s="27">
        <v>6.5266666666666664</v>
      </c>
      <c r="AA136" s="27">
        <v>3.3466666666666671</v>
      </c>
      <c r="AB136" s="27">
        <v>1.6633333333333333</v>
      </c>
      <c r="AC136" s="27">
        <v>3.7466666666666666</v>
      </c>
      <c r="AD136" s="27">
        <v>2.64</v>
      </c>
      <c r="AE136" s="29">
        <v>1077.4233333333332</v>
      </c>
      <c r="AF136" s="29">
        <v>349400.33333333331</v>
      </c>
      <c r="AG136" s="25">
        <v>6.9581111111111111</v>
      </c>
      <c r="AH136" s="29">
        <v>1737.4254364739734</v>
      </c>
      <c r="AI136" s="27" t="s">
        <v>810</v>
      </c>
      <c r="AJ136" s="27">
        <v>75.104286358439609</v>
      </c>
      <c r="AK136" s="27">
        <v>58.73529974114345</v>
      </c>
      <c r="AL136" s="27">
        <v>133.84</v>
      </c>
      <c r="AM136" s="27">
        <v>188.68789999999998</v>
      </c>
      <c r="AN136" s="27">
        <v>49.99666666666667</v>
      </c>
      <c r="AO136" s="30">
        <v>3.1989666666666672</v>
      </c>
      <c r="AP136" s="27">
        <v>125.71666666666665</v>
      </c>
      <c r="AQ136" s="27">
        <v>124.51333333333332</v>
      </c>
      <c r="AR136" s="27">
        <v>100.78333333333335</v>
      </c>
      <c r="AS136" s="27">
        <v>10.136666666666665</v>
      </c>
      <c r="AT136" s="27">
        <v>520.16333333333341</v>
      </c>
      <c r="AU136" s="27">
        <v>4.9766666666666666</v>
      </c>
      <c r="AV136" s="27">
        <v>10.840000000000002</v>
      </c>
      <c r="AW136" s="27">
        <v>4.8600000000000003</v>
      </c>
      <c r="AX136" s="27">
        <v>21.19</v>
      </c>
      <c r="AY136" s="27">
        <v>40.573333333333331</v>
      </c>
      <c r="AZ136" s="27">
        <v>3.75</v>
      </c>
      <c r="BA136" s="27">
        <v>1.1100000000000001</v>
      </c>
      <c r="BB136" s="27">
        <v>12.503333333333336</v>
      </c>
      <c r="BC136" s="27">
        <v>33.180000000000007</v>
      </c>
      <c r="BD136" s="27">
        <v>24.48</v>
      </c>
      <c r="BE136" s="27">
        <v>28.623333333333331</v>
      </c>
      <c r="BF136" s="27">
        <v>82.643333333333331</v>
      </c>
      <c r="BG136" s="27">
        <v>5.9161111111111104</v>
      </c>
      <c r="BH136" s="27">
        <v>11.276666666666666</v>
      </c>
      <c r="BI136" s="27">
        <v>16.923333333333336</v>
      </c>
      <c r="BJ136" s="27">
        <v>3.723333333333334</v>
      </c>
      <c r="BK136" s="27">
        <v>49.133333333333333</v>
      </c>
      <c r="BL136" s="27">
        <v>9.4666666666666668</v>
      </c>
      <c r="BM136" s="27">
        <v>10.75</v>
      </c>
    </row>
    <row r="137" spans="1:65" x14ac:dyDescent="0.35">
      <c r="A137" s="13">
        <v>2941180880</v>
      </c>
      <c r="B137" t="s">
        <v>433</v>
      </c>
      <c r="C137" t="s">
        <v>440</v>
      </c>
      <c r="D137" t="s">
        <v>441</v>
      </c>
      <c r="E137" s="27">
        <v>13.936666666666667</v>
      </c>
      <c r="F137" s="27">
        <v>5.925869715869716</v>
      </c>
      <c r="G137" s="27">
        <v>4.6399999999999997</v>
      </c>
      <c r="H137" s="27">
        <v>1.3733333333333333</v>
      </c>
      <c r="I137" s="27">
        <v>1.1733333333333331</v>
      </c>
      <c r="J137" s="27">
        <v>4.6466666666666665</v>
      </c>
      <c r="K137" s="27">
        <v>4.0233333333333334</v>
      </c>
      <c r="L137" s="27">
        <v>1.5866666666666667</v>
      </c>
      <c r="M137" s="27">
        <v>4.3933333333333335</v>
      </c>
      <c r="N137" s="27">
        <v>4.78</v>
      </c>
      <c r="O137" s="27">
        <v>0.68</v>
      </c>
      <c r="P137" s="27">
        <v>1.9466666666666665</v>
      </c>
      <c r="Q137" s="27">
        <v>3.4666666666666663</v>
      </c>
      <c r="R137" s="27">
        <v>4.496666666666667</v>
      </c>
      <c r="S137" s="27">
        <v>5.61</v>
      </c>
      <c r="T137" s="27">
        <v>3.9499999999999997</v>
      </c>
      <c r="U137" s="27">
        <v>5.0799999999999992</v>
      </c>
      <c r="V137" s="27">
        <v>1.68</v>
      </c>
      <c r="W137" s="27">
        <v>2.4166666666666665</v>
      </c>
      <c r="X137" s="27">
        <v>1.9433333333333334</v>
      </c>
      <c r="Y137" s="27">
        <v>18.84</v>
      </c>
      <c r="Z137" s="27">
        <v>7.1266666666666678</v>
      </c>
      <c r="AA137" s="27">
        <v>3.8566666666666669</v>
      </c>
      <c r="AB137" s="27">
        <v>1.9166666666666667</v>
      </c>
      <c r="AC137" s="27">
        <v>3.8833333333333333</v>
      </c>
      <c r="AD137" s="27">
        <v>2.7966666666666669</v>
      </c>
      <c r="AE137" s="29">
        <v>1078.1433333333332</v>
      </c>
      <c r="AF137" s="29">
        <v>375470.66666666669</v>
      </c>
      <c r="AG137" s="25">
        <v>6.9214444444444441</v>
      </c>
      <c r="AH137" s="29">
        <v>1859.5856096076332</v>
      </c>
      <c r="AI137" s="27" t="s">
        <v>810</v>
      </c>
      <c r="AJ137" s="27">
        <v>100.56064633208678</v>
      </c>
      <c r="AK137" s="27">
        <v>93.159529193155151</v>
      </c>
      <c r="AL137" s="27">
        <v>193.72</v>
      </c>
      <c r="AM137" s="27">
        <v>200.42690000000002</v>
      </c>
      <c r="AN137" s="27">
        <v>45.32</v>
      </c>
      <c r="AO137" s="30">
        <v>3.488398484848485</v>
      </c>
      <c r="AP137" s="27">
        <v>87.716666666666654</v>
      </c>
      <c r="AQ137" s="27">
        <v>89.646666666666661</v>
      </c>
      <c r="AR137" s="27">
        <v>114.21666666666665</v>
      </c>
      <c r="AS137" s="27">
        <v>10.469999999999999</v>
      </c>
      <c r="AT137" s="27">
        <v>495.1366666666666</v>
      </c>
      <c r="AU137" s="27">
        <v>5.1533333333333333</v>
      </c>
      <c r="AV137" s="27">
        <v>10.926666666666668</v>
      </c>
      <c r="AW137" s="27">
        <v>4.9033333333333333</v>
      </c>
      <c r="AX137" s="27">
        <v>20.896666666666665</v>
      </c>
      <c r="AY137" s="27">
        <v>43.4</v>
      </c>
      <c r="AZ137" s="27">
        <v>3.6933333333333334</v>
      </c>
      <c r="BA137" s="27">
        <v>1.4333333333333333</v>
      </c>
      <c r="BB137" s="27">
        <v>14.420000000000002</v>
      </c>
      <c r="BC137" s="27">
        <v>26.400000000000002</v>
      </c>
      <c r="BD137" s="27">
        <v>26.42</v>
      </c>
      <c r="BE137" s="27">
        <v>20.45</v>
      </c>
      <c r="BF137" s="27">
        <v>87.716666666666654</v>
      </c>
      <c r="BG137" s="27">
        <v>7.1886111111111113</v>
      </c>
      <c r="BH137" s="27">
        <v>11.446666666666665</v>
      </c>
      <c r="BI137" s="27">
        <v>20.063333333333333</v>
      </c>
      <c r="BJ137" s="27">
        <v>3.5866666666666664</v>
      </c>
      <c r="BK137" s="27">
        <v>58.19</v>
      </c>
      <c r="BL137" s="27">
        <v>9.5266666666666655</v>
      </c>
      <c r="BM137" s="27">
        <v>11.246666666666668</v>
      </c>
    </row>
    <row r="138" spans="1:65" x14ac:dyDescent="0.35">
      <c r="A138" s="13">
        <v>3013740200</v>
      </c>
      <c r="B138" t="s">
        <v>444</v>
      </c>
      <c r="C138" t="s">
        <v>878</v>
      </c>
      <c r="D138" t="s">
        <v>879</v>
      </c>
      <c r="E138" s="27">
        <v>14.003405888167727</v>
      </c>
      <c r="F138" s="27">
        <v>5.6923883880152646</v>
      </c>
      <c r="G138" s="27">
        <v>4.8998311006271686</v>
      </c>
      <c r="H138" s="27">
        <v>1.404767779685373</v>
      </c>
      <c r="I138" s="27">
        <v>1.231400243220943</v>
      </c>
      <c r="J138" s="27">
        <v>4.7476506673865932</v>
      </c>
      <c r="K138" s="27">
        <v>4.8790275682777144</v>
      </c>
      <c r="L138" s="27">
        <v>1.7135460838427345</v>
      </c>
      <c r="M138" s="27">
        <v>4.3349737684029082</v>
      </c>
      <c r="N138" s="27">
        <v>4.5352843317880041</v>
      </c>
      <c r="O138" s="27">
        <v>0.74589043544266787</v>
      </c>
      <c r="P138" s="27">
        <v>1.9528392116106528</v>
      </c>
      <c r="Q138" s="27">
        <v>4.296080880899388</v>
      </c>
      <c r="R138" s="27">
        <v>4.4912130599509377</v>
      </c>
      <c r="S138" s="27">
        <v>6.2716912772097944</v>
      </c>
      <c r="T138" s="27">
        <v>3.6466001416141025</v>
      </c>
      <c r="U138" s="27">
        <v>5.0780224100779323</v>
      </c>
      <c r="V138" s="27">
        <v>1.48733479498528</v>
      </c>
      <c r="W138" s="27">
        <v>2.5504038547276195</v>
      </c>
      <c r="X138" s="27">
        <v>2.4591463134922491</v>
      </c>
      <c r="Y138" s="27">
        <v>21.065894936098289</v>
      </c>
      <c r="Z138" s="27">
        <v>7.7075221792049406</v>
      </c>
      <c r="AA138" s="27">
        <v>3.5875790173832396</v>
      </c>
      <c r="AB138" s="27">
        <v>1.6642081162353739</v>
      </c>
      <c r="AC138" s="27">
        <v>3.9753209814715587</v>
      </c>
      <c r="AD138" s="27">
        <v>2.7531048237631368</v>
      </c>
      <c r="AE138" s="29">
        <v>1301.6105649204337</v>
      </c>
      <c r="AF138" s="29">
        <v>465364.18662397424</v>
      </c>
      <c r="AG138" s="25">
        <v>7.1387465943556707</v>
      </c>
      <c r="AH138" s="29">
        <v>2351.7456025290799</v>
      </c>
      <c r="AI138" s="27" t="s">
        <v>810</v>
      </c>
      <c r="AJ138" s="27">
        <v>99.969949432627232</v>
      </c>
      <c r="AK138" s="27">
        <v>77.269818953932301</v>
      </c>
      <c r="AL138" s="27">
        <v>177.24</v>
      </c>
      <c r="AM138" s="27">
        <v>183.03230454058254</v>
      </c>
      <c r="AN138" s="27">
        <v>111.33634333673352</v>
      </c>
      <c r="AO138" s="30">
        <v>3.4547897099572631</v>
      </c>
      <c r="AP138" s="27">
        <v>153.82227512818187</v>
      </c>
      <c r="AQ138" s="27">
        <v>187.05163107408657</v>
      </c>
      <c r="AR138" s="27">
        <v>102.50640566933701</v>
      </c>
      <c r="AS138" s="27">
        <v>10.607469949688651</v>
      </c>
      <c r="AT138" s="27">
        <v>348.37579147198386</v>
      </c>
      <c r="AU138" s="27">
        <v>8.1838976194161308</v>
      </c>
      <c r="AV138" s="27">
        <v>12.101663554705624</v>
      </c>
      <c r="AW138" s="27">
        <v>5.8640051533319451</v>
      </c>
      <c r="AX138" s="27">
        <v>29.166893150497899</v>
      </c>
      <c r="AY138" s="27">
        <v>41.587000979280994</v>
      </c>
      <c r="AZ138" s="27">
        <v>4.1031680486374134</v>
      </c>
      <c r="BA138" s="27">
        <v>1.2307638090058668</v>
      </c>
      <c r="BB138" s="27">
        <v>20.192548240040654</v>
      </c>
      <c r="BC138" s="27">
        <v>38.679380364542787</v>
      </c>
      <c r="BD138" s="27">
        <v>26.568879192262742</v>
      </c>
      <c r="BE138" s="27">
        <v>34.902747369882569</v>
      </c>
      <c r="BF138" s="27">
        <v>64.92473403874591</v>
      </c>
      <c r="BG138" s="27">
        <v>8.1426813520333603</v>
      </c>
      <c r="BH138" s="27">
        <v>12.470308011712509</v>
      </c>
      <c r="BI138" s="27">
        <v>17.728805102330913</v>
      </c>
      <c r="BJ138" s="27">
        <v>3.3356375760639363</v>
      </c>
      <c r="BK138" s="27">
        <v>57.955343474985511</v>
      </c>
      <c r="BL138" s="27">
        <v>10.751358266811408</v>
      </c>
      <c r="BM138" s="27">
        <v>12.899554694769767</v>
      </c>
    </row>
    <row r="139" spans="1:65" x14ac:dyDescent="0.35">
      <c r="A139" s="13">
        <v>3014580250</v>
      </c>
      <c r="B139" t="s">
        <v>444</v>
      </c>
      <c r="C139" t="s">
        <v>445</v>
      </c>
      <c r="D139" t="s">
        <v>446</v>
      </c>
      <c r="E139" s="27">
        <v>13.833333333333334</v>
      </c>
      <c r="F139" s="27">
        <v>6.6653040293040293</v>
      </c>
      <c r="G139" s="27">
        <v>5.166666666666667</v>
      </c>
      <c r="H139" s="27">
        <v>1.3175757575757574</v>
      </c>
      <c r="I139" s="27">
        <v>1.3166666666666667</v>
      </c>
      <c r="J139" s="27">
        <v>4.91</v>
      </c>
      <c r="K139" s="27">
        <v>4.32</v>
      </c>
      <c r="L139" s="27">
        <v>1.79</v>
      </c>
      <c r="M139" s="27">
        <v>5.09</v>
      </c>
      <c r="N139" s="27">
        <v>4.6133333333333333</v>
      </c>
      <c r="O139" s="27">
        <v>0.84</v>
      </c>
      <c r="P139" s="27">
        <v>1.9466666666666665</v>
      </c>
      <c r="Q139" s="27">
        <v>4.583333333333333</v>
      </c>
      <c r="R139" s="27">
        <v>4.6900000000000004</v>
      </c>
      <c r="S139" s="27">
        <v>6.2966666666666669</v>
      </c>
      <c r="T139" s="27">
        <v>4.0866666666666669</v>
      </c>
      <c r="U139" s="27">
        <v>5.3</v>
      </c>
      <c r="V139" s="27">
        <v>1.5533333333333335</v>
      </c>
      <c r="W139" s="27">
        <v>2.6633333333333331</v>
      </c>
      <c r="X139" s="27">
        <v>2.5766666666666667</v>
      </c>
      <c r="Y139" s="27">
        <v>21.456666666666667</v>
      </c>
      <c r="Z139" s="27">
        <v>7.8033333333333337</v>
      </c>
      <c r="AA139" s="27">
        <v>3.8266666666666667</v>
      </c>
      <c r="AB139" s="27">
        <v>1.8</v>
      </c>
      <c r="AC139" s="27">
        <v>4.2066666666666661</v>
      </c>
      <c r="AD139" s="27">
        <v>2.936666666666667</v>
      </c>
      <c r="AE139" s="29">
        <v>2066.2599999999998</v>
      </c>
      <c r="AF139" s="29">
        <v>792008.33333333337</v>
      </c>
      <c r="AG139" s="25">
        <v>6.566749999999999</v>
      </c>
      <c r="AH139" s="29">
        <v>3780.7715490287169</v>
      </c>
      <c r="AI139" s="27" t="s">
        <v>810</v>
      </c>
      <c r="AJ139" s="27">
        <v>100.07128250396347</v>
      </c>
      <c r="AK139" s="27">
        <v>77.063440844427177</v>
      </c>
      <c r="AL139" s="27">
        <v>177.13</v>
      </c>
      <c r="AM139" s="27">
        <v>182.35889999999998</v>
      </c>
      <c r="AN139" s="27">
        <v>60.293333333333329</v>
      </c>
      <c r="AO139" s="30">
        <v>3.4344999999999999</v>
      </c>
      <c r="AP139" s="27">
        <v>134.66666666666666</v>
      </c>
      <c r="AQ139" s="27">
        <v>144.41666666666666</v>
      </c>
      <c r="AR139" s="27">
        <v>109.16666666666667</v>
      </c>
      <c r="AS139" s="27">
        <v>10.943333333333333</v>
      </c>
      <c r="AT139" s="27">
        <v>336.07</v>
      </c>
      <c r="AU139" s="27">
        <v>7.25</v>
      </c>
      <c r="AV139" s="27">
        <v>12.933333333333332</v>
      </c>
      <c r="AW139" s="27">
        <v>5.0766666666666671</v>
      </c>
      <c r="AX139" s="27">
        <v>34.166666666666664</v>
      </c>
      <c r="AY139" s="27">
        <v>54.026666666666664</v>
      </c>
      <c r="AZ139" s="27">
        <v>4.4533333333333331</v>
      </c>
      <c r="BA139" s="27">
        <v>1.24</v>
      </c>
      <c r="BB139" s="27">
        <v>24.123333333333335</v>
      </c>
      <c r="BC139" s="27">
        <v>30.659999999999997</v>
      </c>
      <c r="BD139" s="27">
        <v>32.863333333333337</v>
      </c>
      <c r="BE139" s="27">
        <v>37.94</v>
      </c>
      <c r="BF139" s="27">
        <v>145</v>
      </c>
      <c r="BG139" s="27">
        <v>14.588888888888889</v>
      </c>
      <c r="BH139" s="27">
        <v>14</v>
      </c>
      <c r="BI139" s="27">
        <v>18.026666666666667</v>
      </c>
      <c r="BJ139" s="27">
        <v>4.1366666666666667</v>
      </c>
      <c r="BK139" s="27">
        <v>69.876666666666665</v>
      </c>
      <c r="BL139" s="27">
        <v>11.393333333333333</v>
      </c>
      <c r="BM139" s="27">
        <v>13.776666666666666</v>
      </c>
    </row>
    <row r="140" spans="1:65" x14ac:dyDescent="0.35">
      <c r="A140" s="13">
        <v>3024500500</v>
      </c>
      <c r="B140" t="s">
        <v>444</v>
      </c>
      <c r="C140" t="s">
        <v>447</v>
      </c>
      <c r="D140" t="s">
        <v>448</v>
      </c>
      <c r="E140" s="27">
        <v>14.006666666666666</v>
      </c>
      <c r="F140" s="27">
        <v>6.3076304155614507</v>
      </c>
      <c r="G140" s="27">
        <v>4.6566666666666672</v>
      </c>
      <c r="H140" s="27">
        <v>1.5919021757575751</v>
      </c>
      <c r="I140" s="27">
        <v>1.25</v>
      </c>
      <c r="J140" s="27">
        <v>4.5533333333333337</v>
      </c>
      <c r="K140" s="27">
        <v>3.8699999999999997</v>
      </c>
      <c r="L140" s="27">
        <v>1.5999999999999999</v>
      </c>
      <c r="M140" s="27">
        <v>3.8699999999999997</v>
      </c>
      <c r="N140" s="27">
        <v>4.6133333333333333</v>
      </c>
      <c r="O140" s="27">
        <v>0.69</v>
      </c>
      <c r="P140" s="27">
        <v>1.9466666666666665</v>
      </c>
      <c r="Q140" s="27">
        <v>4.5199999999999996</v>
      </c>
      <c r="R140" s="27">
        <v>4.25</v>
      </c>
      <c r="S140" s="27">
        <v>5.916666666666667</v>
      </c>
      <c r="T140" s="27">
        <v>3.7600000000000002</v>
      </c>
      <c r="U140" s="27">
        <v>5.1233333333333331</v>
      </c>
      <c r="V140" s="27">
        <v>1.45</v>
      </c>
      <c r="W140" s="27">
        <v>2.5100000000000002</v>
      </c>
      <c r="X140" s="27">
        <v>2.3766666666666665</v>
      </c>
      <c r="Y140" s="27">
        <v>20.779999999999998</v>
      </c>
      <c r="Z140" s="27">
        <v>6.9233333333333329</v>
      </c>
      <c r="AA140" s="27">
        <v>3.66</v>
      </c>
      <c r="AB140" s="27">
        <v>1.76</v>
      </c>
      <c r="AC140" s="27">
        <v>3.8666666666666667</v>
      </c>
      <c r="AD140" s="27">
        <v>2.7866666666666666</v>
      </c>
      <c r="AE140" s="29">
        <v>987.98666666666668</v>
      </c>
      <c r="AF140" s="29">
        <v>317635</v>
      </c>
      <c r="AG140" s="25">
        <v>6.7899999999999991</v>
      </c>
      <c r="AH140" s="29">
        <v>1553.4536180851708</v>
      </c>
      <c r="AI140" s="27" t="s">
        <v>810</v>
      </c>
      <c r="AJ140" s="27">
        <v>99.869327534166658</v>
      </c>
      <c r="AK140" s="27">
        <v>76.94657809932913</v>
      </c>
      <c r="AL140" s="27">
        <v>176.82</v>
      </c>
      <c r="AM140" s="27">
        <v>182.35889999999998</v>
      </c>
      <c r="AN140" s="27">
        <v>69.166666666666671</v>
      </c>
      <c r="AO140" s="30">
        <v>3.3733333333333335</v>
      </c>
      <c r="AP140" s="27">
        <v>105.94333333333333</v>
      </c>
      <c r="AQ140" s="27">
        <v>115.66666666666667</v>
      </c>
      <c r="AR140" s="27">
        <v>112.62666666666667</v>
      </c>
      <c r="AS140" s="27">
        <v>10.573333333333332</v>
      </c>
      <c r="AT140" s="27">
        <v>444.64333333333326</v>
      </c>
      <c r="AU140" s="27">
        <v>5.9666666666666659</v>
      </c>
      <c r="AV140" s="27">
        <v>12.026666666666666</v>
      </c>
      <c r="AW140" s="27">
        <v>5.246666666666667</v>
      </c>
      <c r="AX140" s="27">
        <v>15.71</v>
      </c>
      <c r="AY140" s="27">
        <v>37.869999999999997</v>
      </c>
      <c r="AZ140" s="27">
        <v>4.1933333333333334</v>
      </c>
      <c r="BA140" s="27">
        <v>1.1633333333333333</v>
      </c>
      <c r="BB140" s="27">
        <v>14.456666666666665</v>
      </c>
      <c r="BC140" s="27">
        <v>22.116666666666664</v>
      </c>
      <c r="BD140" s="27">
        <v>20.826666666666668</v>
      </c>
      <c r="BE140" s="27">
        <v>21.763333333333335</v>
      </c>
      <c r="BF140" s="27">
        <v>68.933333333333337</v>
      </c>
      <c r="BG140" s="27">
        <v>11.941111111111111</v>
      </c>
      <c r="BH140" s="27">
        <v>12.99</v>
      </c>
      <c r="BI140" s="27">
        <v>16.776666666666667</v>
      </c>
      <c r="BJ140" s="27">
        <v>2.9633333333333334</v>
      </c>
      <c r="BK140" s="27">
        <v>52</v>
      </c>
      <c r="BL140" s="27">
        <v>10.57</v>
      </c>
      <c r="BM140" s="27">
        <v>13.223333333333334</v>
      </c>
    </row>
    <row r="141" spans="1:65" x14ac:dyDescent="0.35">
      <c r="A141" s="13">
        <v>3125580420</v>
      </c>
      <c r="B141" t="s">
        <v>449</v>
      </c>
      <c r="C141" t="s">
        <v>450</v>
      </c>
      <c r="D141" t="s">
        <v>451</v>
      </c>
      <c r="E141" s="27">
        <v>13.646666666666667</v>
      </c>
      <c r="F141" s="27">
        <v>6.6577139979859012</v>
      </c>
      <c r="G141" s="27">
        <v>4.4133333333333331</v>
      </c>
      <c r="H141" s="27">
        <v>1.41</v>
      </c>
      <c r="I141" s="27">
        <v>1.1533333333333333</v>
      </c>
      <c r="J141" s="27">
        <v>4.4866666666666672</v>
      </c>
      <c r="K141" s="27">
        <v>3.4087955056179777</v>
      </c>
      <c r="L141" s="27">
        <v>1.5566666666666666</v>
      </c>
      <c r="M141" s="27">
        <v>3.6999999999999997</v>
      </c>
      <c r="N141" s="27">
        <v>4.4866666666666672</v>
      </c>
      <c r="O141" s="27">
        <v>0.76969676339285709</v>
      </c>
      <c r="P141" s="27">
        <v>1.9433333333333334</v>
      </c>
      <c r="Q141" s="27">
        <v>3.7466666666666666</v>
      </c>
      <c r="R141" s="27">
        <v>4.0866666666666669</v>
      </c>
      <c r="S141" s="27">
        <v>5.4833333333333334</v>
      </c>
      <c r="T141" s="27">
        <v>3.6199999999999997</v>
      </c>
      <c r="U141" s="27">
        <v>4.9433333333333334</v>
      </c>
      <c r="V141" s="27">
        <v>1.3933333333333333</v>
      </c>
      <c r="W141" s="27">
        <v>2.2799999999999998</v>
      </c>
      <c r="X141" s="27">
        <v>1.8466666666666667</v>
      </c>
      <c r="Y141" s="27">
        <v>18.690000000000001</v>
      </c>
      <c r="Z141" s="27">
        <v>6.5100000000000007</v>
      </c>
      <c r="AA141" s="27">
        <v>3.3033333333333332</v>
      </c>
      <c r="AB141" s="27">
        <v>1.6433333333333333</v>
      </c>
      <c r="AC141" s="27">
        <v>3.5100000000000002</v>
      </c>
      <c r="AD141" s="27">
        <v>2.4933333333333336</v>
      </c>
      <c r="AE141" s="29">
        <v>834.30666666666673</v>
      </c>
      <c r="AF141" s="29">
        <v>387300</v>
      </c>
      <c r="AG141" s="25">
        <v>6.9603333333333337</v>
      </c>
      <c r="AH141" s="29">
        <v>1926.5288676856862</v>
      </c>
      <c r="AI141" s="27" t="s">
        <v>810</v>
      </c>
      <c r="AJ141" s="27">
        <v>83.521311997938625</v>
      </c>
      <c r="AK141" s="27">
        <v>42.807477893275383</v>
      </c>
      <c r="AL141" s="27">
        <v>126.33</v>
      </c>
      <c r="AM141" s="27">
        <v>199.26840000000001</v>
      </c>
      <c r="AN141" s="27">
        <v>55.443333333333328</v>
      </c>
      <c r="AO141" s="30">
        <v>3.359833333333333</v>
      </c>
      <c r="AP141" s="27">
        <v>128.5</v>
      </c>
      <c r="AQ141" s="27">
        <v>139.88999999999999</v>
      </c>
      <c r="AR141" s="27">
        <v>97.5</v>
      </c>
      <c r="AS141" s="27">
        <v>10.223333333333334</v>
      </c>
      <c r="AT141" s="27">
        <v>518.77</v>
      </c>
      <c r="AU141" s="27">
        <v>4.5766666666666671</v>
      </c>
      <c r="AV141" s="27">
        <v>11.339999999999998</v>
      </c>
      <c r="AW141" s="27">
        <v>4.8233333333333333</v>
      </c>
      <c r="AX141" s="27">
        <v>17.5</v>
      </c>
      <c r="AY141" s="27">
        <v>28.75</v>
      </c>
      <c r="AZ141" s="27">
        <v>3.6666666666666665</v>
      </c>
      <c r="BA141" s="27">
        <v>0.98</v>
      </c>
      <c r="BB141" s="27">
        <v>20</v>
      </c>
      <c r="BC141" s="27">
        <v>46.386666666666663</v>
      </c>
      <c r="BD141" s="27">
        <v>22.586666666666662</v>
      </c>
      <c r="BE141" s="27">
        <v>36.81</v>
      </c>
      <c r="BF141" s="27">
        <v>90.833333333333329</v>
      </c>
      <c r="BG141" s="27">
        <v>14.583333333333334</v>
      </c>
      <c r="BH141" s="27">
        <v>9.1033333333333335</v>
      </c>
      <c r="BI141" s="27">
        <v>11.333333333333334</v>
      </c>
      <c r="BJ141" s="27">
        <v>3.3833333333333333</v>
      </c>
      <c r="BK141" s="27">
        <v>54.666666666666664</v>
      </c>
      <c r="BL141" s="27">
        <v>9.336666666666666</v>
      </c>
      <c r="BM141" s="27">
        <v>10.530000000000001</v>
      </c>
    </row>
    <row r="142" spans="1:65" x14ac:dyDescent="0.35">
      <c r="A142" s="13">
        <v>3130700600</v>
      </c>
      <c r="B142" t="s">
        <v>449</v>
      </c>
      <c r="C142" t="s">
        <v>452</v>
      </c>
      <c r="D142" t="s">
        <v>453</v>
      </c>
      <c r="E142" s="27">
        <v>14.040000000000001</v>
      </c>
      <c r="F142" s="27">
        <v>6.1671355498721239</v>
      </c>
      <c r="G142" s="27">
        <v>4.9633333333333338</v>
      </c>
      <c r="H142" s="27">
        <v>1.3733333333333333</v>
      </c>
      <c r="I142" s="27">
        <v>1.22</v>
      </c>
      <c r="J142" s="27">
        <v>4.6833333333333336</v>
      </c>
      <c r="K142" s="27">
        <v>3.7966666666666664</v>
      </c>
      <c r="L142" s="27">
        <v>1.6633333333333333</v>
      </c>
      <c r="M142" s="27">
        <v>4.1100000000000003</v>
      </c>
      <c r="N142" s="27">
        <v>4.5033333333333339</v>
      </c>
      <c r="O142" s="27">
        <v>0.66440541666666675</v>
      </c>
      <c r="P142" s="27">
        <v>1.9466666666666665</v>
      </c>
      <c r="Q142" s="27">
        <v>3.8466666666666662</v>
      </c>
      <c r="R142" s="27">
        <v>4.5433333333333339</v>
      </c>
      <c r="S142" s="27">
        <v>5.5799999999999992</v>
      </c>
      <c r="T142" s="27">
        <v>3.85</v>
      </c>
      <c r="U142" s="27">
        <v>5.1333333333333337</v>
      </c>
      <c r="V142" s="27">
        <v>1.5433333333333337</v>
      </c>
      <c r="W142" s="27">
        <v>2.313333333333333</v>
      </c>
      <c r="X142" s="27">
        <v>2.0699999999999998</v>
      </c>
      <c r="Y142" s="27">
        <v>19.16</v>
      </c>
      <c r="Z142" s="27">
        <v>6.8933333333333335</v>
      </c>
      <c r="AA142" s="27">
        <v>3.6433333333333331</v>
      </c>
      <c r="AB142" s="27">
        <v>1.7999999999999998</v>
      </c>
      <c r="AC142" s="27">
        <v>3.94</v>
      </c>
      <c r="AD142" s="27">
        <v>2.793333333333333</v>
      </c>
      <c r="AE142" s="29">
        <v>1175.7666666666667</v>
      </c>
      <c r="AF142" s="29">
        <v>367589</v>
      </c>
      <c r="AG142" s="25">
        <v>7.3215000000000003</v>
      </c>
      <c r="AH142" s="29">
        <v>1893.5192569215085</v>
      </c>
      <c r="AI142" s="27" t="s">
        <v>810</v>
      </c>
      <c r="AJ142" s="27">
        <v>64.828983790472265</v>
      </c>
      <c r="AK142" s="27">
        <v>63.997298375996529</v>
      </c>
      <c r="AL142" s="27">
        <v>128.82999999999998</v>
      </c>
      <c r="AM142" s="27">
        <v>201.85695000000001</v>
      </c>
      <c r="AN142" s="27">
        <v>73.739999999999995</v>
      </c>
      <c r="AO142" s="30">
        <v>3.39175</v>
      </c>
      <c r="AP142" s="27">
        <v>114.63333333333333</v>
      </c>
      <c r="AQ142" s="27">
        <v>168.72000000000003</v>
      </c>
      <c r="AR142" s="27">
        <v>118.86666666666667</v>
      </c>
      <c r="AS142" s="27">
        <v>10.680000000000001</v>
      </c>
      <c r="AT142" s="27">
        <v>483.83666666666664</v>
      </c>
      <c r="AU142" s="27">
        <v>5.5466666666666669</v>
      </c>
      <c r="AV142" s="27">
        <v>11.229999999999999</v>
      </c>
      <c r="AW142" s="27">
        <v>4.9300000000000006</v>
      </c>
      <c r="AX142" s="27">
        <v>31</v>
      </c>
      <c r="AY142" s="27">
        <v>45.116666666666667</v>
      </c>
      <c r="AZ142" s="27">
        <v>3.706666666666667</v>
      </c>
      <c r="BA142" s="27">
        <v>1.3499999999999999</v>
      </c>
      <c r="BB142" s="27">
        <v>18.186666666666667</v>
      </c>
      <c r="BC142" s="27">
        <v>54.919999999999995</v>
      </c>
      <c r="BD142" s="27">
        <v>31.006666666666671</v>
      </c>
      <c r="BE142" s="27">
        <v>46.176666666666669</v>
      </c>
      <c r="BF142" s="27">
        <v>94.166666666666671</v>
      </c>
      <c r="BG142" s="27">
        <v>17.41</v>
      </c>
      <c r="BH142" s="27">
        <v>12.086666666666666</v>
      </c>
      <c r="BI142" s="27">
        <v>17.466666666666665</v>
      </c>
      <c r="BJ142" s="27">
        <v>3.6533333333333329</v>
      </c>
      <c r="BK142" s="27">
        <v>56.523333333333333</v>
      </c>
      <c r="BL142" s="27">
        <v>9.42</v>
      </c>
      <c r="BM142" s="27">
        <v>10.896666666666667</v>
      </c>
    </row>
    <row r="143" spans="1:65" x14ac:dyDescent="0.35">
      <c r="A143" s="13">
        <v>3136540700</v>
      </c>
      <c r="B143" t="s">
        <v>449</v>
      </c>
      <c r="C143" t="s">
        <v>454</v>
      </c>
      <c r="D143" t="s">
        <v>455</v>
      </c>
      <c r="E143" s="27">
        <v>14.01</v>
      </c>
      <c r="F143" s="27">
        <v>6.1055115511551152</v>
      </c>
      <c r="G143" s="27">
        <v>5.0666666666666664</v>
      </c>
      <c r="H143" s="27">
        <v>1.3966666666666665</v>
      </c>
      <c r="I143" s="27">
        <v>1.1933333333333334</v>
      </c>
      <c r="J143" s="27">
        <v>4.666666666666667</v>
      </c>
      <c r="K143" s="27">
        <v>4.05</v>
      </c>
      <c r="L143" s="27">
        <v>1.67</v>
      </c>
      <c r="M143" s="27">
        <v>4.3833333333333329</v>
      </c>
      <c r="N143" s="27">
        <v>4.496666666666667</v>
      </c>
      <c r="O143" s="27">
        <v>0.69</v>
      </c>
      <c r="P143" s="27">
        <v>1.95</v>
      </c>
      <c r="Q143" s="27">
        <v>3.8633333333333333</v>
      </c>
      <c r="R143" s="27">
        <v>4.503333333333333</v>
      </c>
      <c r="S143" s="27">
        <v>5.8233333333333341</v>
      </c>
      <c r="T143" s="27">
        <v>3.8966666666666665</v>
      </c>
      <c r="U143" s="27">
        <v>5.2866666666666662</v>
      </c>
      <c r="V143" s="27">
        <v>1.4466666666666665</v>
      </c>
      <c r="W143" s="27">
        <v>2.3233333333333337</v>
      </c>
      <c r="X143" s="27">
        <v>2.15</v>
      </c>
      <c r="Y143" s="27">
        <v>19.349999999999998</v>
      </c>
      <c r="Z143" s="27">
        <v>7.0166666666666666</v>
      </c>
      <c r="AA143" s="27">
        <v>3.5933333333333337</v>
      </c>
      <c r="AB143" s="27">
        <v>1.8</v>
      </c>
      <c r="AC143" s="27">
        <v>3.9299999999999997</v>
      </c>
      <c r="AD143" s="27">
        <v>2.7633333333333332</v>
      </c>
      <c r="AE143" s="29">
        <v>1474.4633333333331</v>
      </c>
      <c r="AF143" s="29">
        <v>390035.66666666669</v>
      </c>
      <c r="AG143" s="25">
        <v>6.6049999999999995</v>
      </c>
      <c r="AH143" s="29">
        <v>1869.861151177578</v>
      </c>
      <c r="AI143" s="27" t="s">
        <v>810</v>
      </c>
      <c r="AJ143" s="27">
        <v>92.744581242995011</v>
      </c>
      <c r="AK143" s="27">
        <v>82.081784822241801</v>
      </c>
      <c r="AL143" s="27">
        <v>174.82</v>
      </c>
      <c r="AM143" s="27">
        <v>200.77889999999999</v>
      </c>
      <c r="AN143" s="27">
        <v>68.123333333333335</v>
      </c>
      <c r="AO143" s="30">
        <v>3.2151458333333331</v>
      </c>
      <c r="AP143" s="27">
        <v>123.10000000000001</v>
      </c>
      <c r="AQ143" s="27">
        <v>135.26666666666665</v>
      </c>
      <c r="AR143" s="27">
        <v>90.11</v>
      </c>
      <c r="AS143" s="27">
        <v>10.623333333333335</v>
      </c>
      <c r="AT143" s="27">
        <v>357.79666666666668</v>
      </c>
      <c r="AU143" s="27">
        <v>5.9899999999999993</v>
      </c>
      <c r="AV143" s="27">
        <v>11.19</v>
      </c>
      <c r="AW143" s="27">
        <v>4.99</v>
      </c>
      <c r="AX143" s="27">
        <v>23.689999999999998</v>
      </c>
      <c r="AY143" s="27">
        <v>32.50333333333333</v>
      </c>
      <c r="AZ143" s="27">
        <v>3.7133333333333334</v>
      </c>
      <c r="BA143" s="27">
        <v>1.2333333333333334</v>
      </c>
      <c r="BB143" s="27">
        <v>15.346666666666666</v>
      </c>
      <c r="BC143" s="27">
        <v>35.453333333333326</v>
      </c>
      <c r="BD143" s="27">
        <v>29.53</v>
      </c>
      <c r="BE143" s="27">
        <v>32.443333333333335</v>
      </c>
      <c r="BF143" s="27">
        <v>95.40000000000002</v>
      </c>
      <c r="BG143" s="27">
        <v>5.6613888888888892</v>
      </c>
      <c r="BH143" s="27">
        <v>12.116666666666667</v>
      </c>
      <c r="BI143" s="27">
        <v>18.356666666666669</v>
      </c>
      <c r="BJ143" s="27">
        <v>3.5866666666666664</v>
      </c>
      <c r="BK143" s="27">
        <v>55.879999999999995</v>
      </c>
      <c r="BL143" s="27">
        <v>9.76</v>
      </c>
      <c r="BM143" s="27">
        <v>11.6</v>
      </c>
    </row>
    <row r="144" spans="1:65" x14ac:dyDescent="0.35">
      <c r="A144" s="13">
        <v>3229820400</v>
      </c>
      <c r="B144" t="s">
        <v>456</v>
      </c>
      <c r="C144" t="s">
        <v>457</v>
      </c>
      <c r="D144" t="s">
        <v>458</v>
      </c>
      <c r="E144" s="27">
        <v>13.993333333333334</v>
      </c>
      <c r="F144" s="27">
        <v>6.5192059553349866</v>
      </c>
      <c r="G144" s="27">
        <v>4.95</v>
      </c>
      <c r="H144" s="27">
        <v>1.37</v>
      </c>
      <c r="I144" s="27">
        <v>1.4233333333333331</v>
      </c>
      <c r="J144" s="27">
        <v>4.8</v>
      </c>
      <c r="K144" s="27">
        <v>4.8066666666666675</v>
      </c>
      <c r="L144" s="27">
        <v>1.7766666666666666</v>
      </c>
      <c r="M144" s="27">
        <v>4.66</v>
      </c>
      <c r="N144" s="27">
        <v>4.6233333333333331</v>
      </c>
      <c r="O144" s="27">
        <v>0.72000000000000008</v>
      </c>
      <c r="P144" s="27">
        <v>1.8466666666666667</v>
      </c>
      <c r="Q144" s="27">
        <v>4.3666666666666671</v>
      </c>
      <c r="R144" s="27">
        <v>4.4300000000000006</v>
      </c>
      <c r="S144" s="27">
        <v>6.6833333333333336</v>
      </c>
      <c r="T144" s="27">
        <v>4.05</v>
      </c>
      <c r="U144" s="27">
        <v>5.48</v>
      </c>
      <c r="V144" s="27">
        <v>1.6733333333333331</v>
      </c>
      <c r="W144" s="27">
        <v>2.4066666666666667</v>
      </c>
      <c r="X144" s="27">
        <v>2.4766666666666666</v>
      </c>
      <c r="Y144" s="27">
        <v>21.253333333333334</v>
      </c>
      <c r="Z144" s="27">
        <v>7.3433333333333337</v>
      </c>
      <c r="AA144" s="27">
        <v>3.9433333333333334</v>
      </c>
      <c r="AB144" s="27">
        <v>1.93</v>
      </c>
      <c r="AC144" s="27">
        <v>4.0933333333333337</v>
      </c>
      <c r="AD144" s="27">
        <v>2.9033333333333338</v>
      </c>
      <c r="AE144" s="29">
        <v>1643.3933333333334</v>
      </c>
      <c r="AF144" s="29">
        <v>503509.33333333331</v>
      </c>
      <c r="AG144" s="25">
        <v>6.6833333333333336</v>
      </c>
      <c r="AH144" s="29">
        <v>2433.8451911754905</v>
      </c>
      <c r="AI144" s="27" t="s">
        <v>810</v>
      </c>
      <c r="AJ144" s="27">
        <v>144.66199108979276</v>
      </c>
      <c r="AK144" s="27">
        <v>74.371916030346412</v>
      </c>
      <c r="AL144" s="27">
        <v>219.03</v>
      </c>
      <c r="AM144" s="27">
        <v>185.30934999999999</v>
      </c>
      <c r="AN144" s="27">
        <v>59.583333333333336</v>
      </c>
      <c r="AO144" s="30">
        <v>3.9906666666666673</v>
      </c>
      <c r="AP144" s="27">
        <v>97.780000000000015</v>
      </c>
      <c r="AQ144" s="27">
        <v>111.53333333333335</v>
      </c>
      <c r="AR144" s="27">
        <v>98.856666666666683</v>
      </c>
      <c r="AS144" s="27">
        <v>11.253333333333332</v>
      </c>
      <c r="AT144" s="27">
        <v>462.84333333333331</v>
      </c>
      <c r="AU144" s="27">
        <v>3.7900000000000005</v>
      </c>
      <c r="AV144" s="27">
        <v>11.99</v>
      </c>
      <c r="AW144" s="27">
        <v>4.373333333333334</v>
      </c>
      <c r="AX144" s="27">
        <v>16.39</v>
      </c>
      <c r="AY144" s="27">
        <v>42.916666666666664</v>
      </c>
      <c r="AZ144" s="27">
        <v>3.8966666666666669</v>
      </c>
      <c r="BA144" s="27">
        <v>1.36</v>
      </c>
      <c r="BB144" s="27">
        <v>17.723333333333333</v>
      </c>
      <c r="BC144" s="27">
        <v>20.61</v>
      </c>
      <c r="BD144" s="27">
        <v>17.166666666666668</v>
      </c>
      <c r="BE144" s="27">
        <v>25.916666666666668</v>
      </c>
      <c r="BF144" s="27">
        <v>64.026666666666657</v>
      </c>
      <c r="BG144" s="27">
        <v>7.3416666666666677</v>
      </c>
      <c r="BH144" s="27">
        <v>12.416666666666666</v>
      </c>
      <c r="BI144" s="27">
        <v>16.78</v>
      </c>
      <c r="BJ144" s="27">
        <v>3.2433333333333336</v>
      </c>
      <c r="BK144" s="27">
        <v>52.78</v>
      </c>
      <c r="BL144" s="27">
        <v>10.139999999999999</v>
      </c>
      <c r="BM144" s="27">
        <v>12.056666666666667</v>
      </c>
    </row>
    <row r="145" spans="1:65" x14ac:dyDescent="0.35">
      <c r="A145" s="13">
        <v>3239900600</v>
      </c>
      <c r="B145" t="s">
        <v>456</v>
      </c>
      <c r="C145" t="s">
        <v>459</v>
      </c>
      <c r="D145" t="s">
        <v>460</v>
      </c>
      <c r="E145" s="27">
        <v>13.979999999999999</v>
      </c>
      <c r="F145" s="27">
        <v>5.86860393603936</v>
      </c>
      <c r="G145" s="27">
        <v>4.7333333333333334</v>
      </c>
      <c r="H145" s="27">
        <v>1.8666666666666665</v>
      </c>
      <c r="I145" s="27">
        <v>1.2733333333333334</v>
      </c>
      <c r="J145" s="27">
        <v>4.5966666666666667</v>
      </c>
      <c r="K145" s="27">
        <v>4.2066666666666661</v>
      </c>
      <c r="L145" s="27">
        <v>1.61</v>
      </c>
      <c r="M145" s="27">
        <v>4.123333333333334</v>
      </c>
      <c r="N145" s="27">
        <v>4.57</v>
      </c>
      <c r="O145" s="27">
        <v>0.79333333333333333</v>
      </c>
      <c r="P145" s="27">
        <v>1.8466666666666667</v>
      </c>
      <c r="Q145" s="27">
        <v>3.8200000000000003</v>
      </c>
      <c r="R145" s="27">
        <v>4.4400000000000004</v>
      </c>
      <c r="S145" s="27">
        <v>6.3066666666666675</v>
      </c>
      <c r="T145" s="27">
        <v>3.8800000000000003</v>
      </c>
      <c r="U145" s="27">
        <v>5.1000000000000005</v>
      </c>
      <c r="V145" s="27">
        <v>1.4766666666666666</v>
      </c>
      <c r="W145" s="27">
        <v>2.4</v>
      </c>
      <c r="X145" s="27">
        <v>2.2400000000000002</v>
      </c>
      <c r="Y145" s="27">
        <v>20.356666666666666</v>
      </c>
      <c r="Z145" s="27">
        <v>6.71</v>
      </c>
      <c r="AA145" s="27">
        <v>3.85</v>
      </c>
      <c r="AB145" s="27">
        <v>1.8266666666666669</v>
      </c>
      <c r="AC145" s="27">
        <v>3.8966666666666665</v>
      </c>
      <c r="AD145" s="27">
        <v>2.81</v>
      </c>
      <c r="AE145" s="29">
        <v>1603.4966666666667</v>
      </c>
      <c r="AF145" s="29">
        <v>568547</v>
      </c>
      <c r="AG145" s="25">
        <v>6.5183333333333335</v>
      </c>
      <c r="AH145" s="29">
        <v>2701.1842930635071</v>
      </c>
      <c r="AI145" s="27" t="s">
        <v>810</v>
      </c>
      <c r="AJ145" s="27">
        <v>118.20395587939898</v>
      </c>
      <c r="AK145" s="27">
        <v>52.874848588784069</v>
      </c>
      <c r="AL145" s="27">
        <v>171.07</v>
      </c>
      <c r="AM145" s="27">
        <v>185.79935</v>
      </c>
      <c r="AN145" s="27">
        <v>66.546666666666667</v>
      </c>
      <c r="AO145" s="30">
        <v>4.3983333333333334</v>
      </c>
      <c r="AP145" s="27">
        <v>115.11</v>
      </c>
      <c r="AQ145" s="27">
        <v>129.10999999999999</v>
      </c>
      <c r="AR145" s="27">
        <v>118.11</v>
      </c>
      <c r="AS145" s="27">
        <v>10.846666666666669</v>
      </c>
      <c r="AT145" s="27">
        <v>349.58666666666664</v>
      </c>
      <c r="AU145" s="27">
        <v>5.6566666666666672</v>
      </c>
      <c r="AV145" s="27">
        <v>12.673333333333332</v>
      </c>
      <c r="AW145" s="27">
        <v>5.04</v>
      </c>
      <c r="AX145" s="27">
        <v>25.776666666666667</v>
      </c>
      <c r="AY145" s="27">
        <v>42.666666666666664</v>
      </c>
      <c r="AZ145" s="27">
        <v>3.7166666666666663</v>
      </c>
      <c r="BA145" s="27">
        <v>1.3666666666666665</v>
      </c>
      <c r="BB145" s="27">
        <v>20.22</v>
      </c>
      <c r="BC145" s="27">
        <v>24.383333333333336</v>
      </c>
      <c r="BD145" s="27">
        <v>20.99</v>
      </c>
      <c r="BE145" s="27">
        <v>30.973333333333333</v>
      </c>
      <c r="BF145" s="27">
        <v>98.333333333333329</v>
      </c>
      <c r="BG145" s="27">
        <v>9.5791666666666657</v>
      </c>
      <c r="BH145" s="27">
        <v>11.003333333333336</v>
      </c>
      <c r="BI145" s="27">
        <v>21.946666666666669</v>
      </c>
      <c r="BJ145" s="27">
        <v>3.4033333333333338</v>
      </c>
      <c r="BK145" s="27">
        <v>63</v>
      </c>
      <c r="BL145" s="27">
        <v>9.4133333333333322</v>
      </c>
      <c r="BM145" s="27">
        <v>11.076666666666668</v>
      </c>
    </row>
    <row r="146" spans="1:65" x14ac:dyDescent="0.35">
      <c r="A146" s="13">
        <v>3331700500</v>
      </c>
      <c r="B146" t="s">
        <v>461</v>
      </c>
      <c r="C146" t="s">
        <v>462</v>
      </c>
      <c r="D146" t="s">
        <v>463</v>
      </c>
      <c r="E146" s="27">
        <v>14.103333333333333</v>
      </c>
      <c r="F146" s="27">
        <v>5.4742133815551526</v>
      </c>
      <c r="G146" s="27">
        <v>5.0566666666666666</v>
      </c>
      <c r="H146" s="27">
        <v>1.4400000000000002</v>
      </c>
      <c r="I146" s="27">
        <v>1.3766666666666667</v>
      </c>
      <c r="J146" s="27">
        <v>4.746666666666667</v>
      </c>
      <c r="K146" s="27">
        <v>3.7300000000000004</v>
      </c>
      <c r="L146" s="27">
        <v>1.7299999999999998</v>
      </c>
      <c r="M146" s="27">
        <v>4.7566666666666668</v>
      </c>
      <c r="N146" s="27">
        <v>5.0100000000000007</v>
      </c>
      <c r="O146" s="27">
        <v>0.73956119999999992</v>
      </c>
      <c r="P146" s="27">
        <v>1.96</v>
      </c>
      <c r="Q146" s="27">
        <v>4.083333333333333</v>
      </c>
      <c r="R146" s="27">
        <v>4.62</v>
      </c>
      <c r="S146" s="27">
        <v>5.7133333333333338</v>
      </c>
      <c r="T146" s="27">
        <v>4.3233333333333333</v>
      </c>
      <c r="U146" s="27">
        <v>5.3533333333333326</v>
      </c>
      <c r="V146" s="27">
        <v>1.63</v>
      </c>
      <c r="W146" s="27">
        <v>2.5933333333333333</v>
      </c>
      <c r="X146" s="27">
        <v>2.27</v>
      </c>
      <c r="Y146" s="27">
        <v>20.103333333333335</v>
      </c>
      <c r="Z146" s="27">
        <v>8.25</v>
      </c>
      <c r="AA146" s="27">
        <v>3.82</v>
      </c>
      <c r="AB146" s="27">
        <v>1.7633333333333334</v>
      </c>
      <c r="AC146" s="27">
        <v>3.9299999999999997</v>
      </c>
      <c r="AD146" s="27">
        <v>2.6933333333333334</v>
      </c>
      <c r="AE146" s="29">
        <v>2140.7000000000003</v>
      </c>
      <c r="AF146" s="29">
        <v>479983.33333333331</v>
      </c>
      <c r="AG146" s="25">
        <v>6.5083333333333329</v>
      </c>
      <c r="AH146" s="29">
        <v>2281.4405757805448</v>
      </c>
      <c r="AI146" s="27" t="s">
        <v>810</v>
      </c>
      <c r="AJ146" s="27">
        <v>181.44583962800075</v>
      </c>
      <c r="AK146" s="27">
        <v>112.94939574898001</v>
      </c>
      <c r="AL146" s="27">
        <v>294.39999999999998</v>
      </c>
      <c r="AM146" s="27">
        <v>186.72195000000002</v>
      </c>
      <c r="AN146" s="27">
        <v>86</v>
      </c>
      <c r="AO146" s="30">
        <v>3.3258333333333336</v>
      </c>
      <c r="AP146" s="27">
        <v>115</v>
      </c>
      <c r="AQ146" s="27">
        <v>164</v>
      </c>
      <c r="AR146" s="27">
        <v>136.16666666666666</v>
      </c>
      <c r="AS146" s="27">
        <v>11.01</v>
      </c>
      <c r="AT146" s="27">
        <v>483.34666666666664</v>
      </c>
      <c r="AU146" s="27">
        <v>6.09</v>
      </c>
      <c r="AV146" s="27">
        <v>11.656666666666666</v>
      </c>
      <c r="AW146" s="27">
        <v>5.1533333333333333</v>
      </c>
      <c r="AX146" s="27">
        <v>26.583333333333332</v>
      </c>
      <c r="AY146" s="27">
        <v>67.973333333333343</v>
      </c>
      <c r="AZ146" s="27">
        <v>3.7333333333333329</v>
      </c>
      <c r="BA146" s="27">
        <v>1.2533333333333332</v>
      </c>
      <c r="BB146" s="27">
        <v>26.196666666666669</v>
      </c>
      <c r="BC146" s="27">
        <v>30.633333333333336</v>
      </c>
      <c r="BD146" s="27">
        <v>31.88</v>
      </c>
      <c r="BE146" s="27">
        <v>38.543333333333337</v>
      </c>
      <c r="BF146" s="27">
        <v>139.44333333333336</v>
      </c>
      <c r="BG146" s="27">
        <v>16.883333333333336</v>
      </c>
      <c r="BH146" s="27">
        <v>13.07</v>
      </c>
      <c r="BI146" s="27">
        <v>25.443333333333332</v>
      </c>
      <c r="BJ146" s="27">
        <v>3.563333333333333</v>
      </c>
      <c r="BK146" s="27">
        <v>120</v>
      </c>
      <c r="BL146" s="27">
        <v>9.8166666666666682</v>
      </c>
      <c r="BM146" s="27">
        <v>12.910000000000002</v>
      </c>
    </row>
    <row r="147" spans="1:65" x14ac:dyDescent="0.35">
      <c r="A147" s="13">
        <v>3435614050</v>
      </c>
      <c r="B147" t="s">
        <v>464</v>
      </c>
      <c r="C147" t="s">
        <v>467</v>
      </c>
      <c r="D147" t="s">
        <v>468</v>
      </c>
      <c r="E147" s="27">
        <v>13.89</v>
      </c>
      <c r="F147" s="27">
        <v>5.6490666666666671</v>
      </c>
      <c r="G147" s="27">
        <v>5.1533333333333333</v>
      </c>
      <c r="H147" s="27">
        <v>1.3940000000000001</v>
      </c>
      <c r="I147" s="27">
        <v>1.3140000000000001</v>
      </c>
      <c r="J147" s="27">
        <v>4.706666666666667</v>
      </c>
      <c r="K147" s="27">
        <v>4.1933333333333334</v>
      </c>
      <c r="L147" s="27">
        <v>1.7993333333333332</v>
      </c>
      <c r="M147" s="27">
        <v>5.2426666666666657</v>
      </c>
      <c r="N147" s="27">
        <v>5.3706666666666658</v>
      </c>
      <c r="O147" s="27">
        <v>0.7380000000000001</v>
      </c>
      <c r="P147" s="27">
        <v>1.9279999999999999</v>
      </c>
      <c r="Q147" s="27">
        <v>4.3153333333333341</v>
      </c>
      <c r="R147" s="27">
        <v>4.3306666666666667</v>
      </c>
      <c r="S147" s="27">
        <v>5.9480000000000004</v>
      </c>
      <c r="T147" s="27">
        <v>4.2713333333333336</v>
      </c>
      <c r="U147" s="27">
        <v>5.4080000000000004</v>
      </c>
      <c r="V147" s="27">
        <v>1.7186666666666668</v>
      </c>
      <c r="W147" s="27">
        <v>2.4766666666666666</v>
      </c>
      <c r="X147" s="27">
        <v>2.1726666666666667</v>
      </c>
      <c r="Y147" s="27">
        <v>20.29666666666667</v>
      </c>
      <c r="Z147" s="27">
        <v>7.8633333333333342</v>
      </c>
      <c r="AA147" s="27">
        <v>3.9113333333333333</v>
      </c>
      <c r="AB147" s="27">
        <v>1.8413333333333333</v>
      </c>
      <c r="AC147" s="27">
        <v>4.0179999999999998</v>
      </c>
      <c r="AD147" s="27">
        <v>2.9333333333333336</v>
      </c>
      <c r="AE147" s="29">
        <v>2199.8766666666666</v>
      </c>
      <c r="AF147" s="29">
        <v>724083.33333333337</v>
      </c>
      <c r="AG147" s="25">
        <v>6.8703333333333338</v>
      </c>
      <c r="AH147" s="29">
        <v>3568.9402616948523</v>
      </c>
      <c r="AI147" s="27" t="s">
        <v>810</v>
      </c>
      <c r="AJ147" s="27">
        <v>108.86687428914554</v>
      </c>
      <c r="AK147" s="27">
        <v>127.16579169393816</v>
      </c>
      <c r="AL147" s="27">
        <v>236.04000000000002</v>
      </c>
      <c r="AM147" s="27">
        <v>186.60945000000001</v>
      </c>
      <c r="AN147" s="27">
        <v>82.666666666666671</v>
      </c>
      <c r="AO147" s="30">
        <v>3.4136666666666664</v>
      </c>
      <c r="AP147" s="27">
        <v>157.11333333333332</v>
      </c>
      <c r="AQ147" s="27">
        <v>115.58999999999999</v>
      </c>
      <c r="AR147" s="27">
        <v>124.26666666666667</v>
      </c>
      <c r="AS147" s="27">
        <v>11.148000000000001</v>
      </c>
      <c r="AT147" s="27">
        <v>451.73333333333329</v>
      </c>
      <c r="AU147" s="27">
        <v>6.6033333333333344</v>
      </c>
      <c r="AV147" s="27">
        <v>11.49</v>
      </c>
      <c r="AW147" s="27">
        <v>5.3566666666666665</v>
      </c>
      <c r="AX147" s="27">
        <v>25.62</v>
      </c>
      <c r="AY147" s="27">
        <v>41.666666666666664</v>
      </c>
      <c r="AZ147" s="27">
        <v>3.7159999999999997</v>
      </c>
      <c r="BA147" s="27">
        <v>1.4799999999999998</v>
      </c>
      <c r="BB147" s="27">
        <v>13.33</v>
      </c>
      <c r="BC147" s="27">
        <v>33.873333333333335</v>
      </c>
      <c r="BD147" s="27">
        <v>25.056666666666668</v>
      </c>
      <c r="BE147" s="27">
        <v>47.45000000000001</v>
      </c>
      <c r="BF147" s="27">
        <v>95.65000000000002</v>
      </c>
      <c r="BG147" s="27">
        <v>14.660000000000002</v>
      </c>
      <c r="BH147" s="27">
        <v>15.783333333333333</v>
      </c>
      <c r="BI147" s="27">
        <v>21</v>
      </c>
      <c r="BJ147" s="27">
        <v>3.8866666666666667</v>
      </c>
      <c r="BK147" s="27">
        <v>81.416666666666671</v>
      </c>
      <c r="BL147" s="27">
        <v>11.329999999999998</v>
      </c>
      <c r="BM147" s="27">
        <v>12.427399999999999</v>
      </c>
    </row>
    <row r="148" spans="1:65" x14ac:dyDescent="0.35">
      <c r="A148" s="13">
        <v>3435154250</v>
      </c>
      <c r="B148" t="s">
        <v>464</v>
      </c>
      <c r="C148" t="s">
        <v>822</v>
      </c>
      <c r="D148" t="s">
        <v>469</v>
      </c>
      <c r="E148" s="27">
        <v>14.096755386565272</v>
      </c>
      <c r="F148" s="27">
        <v>6.1301490196078428</v>
      </c>
      <c r="G148" s="27">
        <v>5.0897390737116766</v>
      </c>
      <c r="H148" s="27">
        <v>1.410089485458613</v>
      </c>
      <c r="I148" s="27">
        <v>1.3032575757575759</v>
      </c>
      <c r="J148" s="27">
        <v>4.6967665952890796</v>
      </c>
      <c r="K148" s="27">
        <v>4.2283775811209434</v>
      </c>
      <c r="L148" s="27">
        <v>1.8263391136801541</v>
      </c>
      <c r="M148" s="27">
        <v>5.001898238747553</v>
      </c>
      <c r="N148" s="27">
        <v>5.3217065073041168</v>
      </c>
      <c r="O148" s="27">
        <v>0.66166666666666663</v>
      </c>
      <c r="P148" s="27">
        <v>1.8895675675675676</v>
      </c>
      <c r="Q148" s="27">
        <v>3.9615513126491648</v>
      </c>
      <c r="R148" s="27">
        <v>4.4704566210045664</v>
      </c>
      <c r="S148" s="27">
        <v>5.7576398210290831</v>
      </c>
      <c r="T148" s="27">
        <v>4.3212706270627068</v>
      </c>
      <c r="U148" s="27">
        <v>5.5449642857142862</v>
      </c>
      <c r="V148" s="27">
        <v>1.7474623655913977</v>
      </c>
      <c r="W148" s="27">
        <v>2.4637834036568216</v>
      </c>
      <c r="X148" s="27">
        <v>2.1069907407407404</v>
      </c>
      <c r="Y148" s="27">
        <v>19.629554915145693</v>
      </c>
      <c r="Z148" s="27">
        <v>7.9130796150481189</v>
      </c>
      <c r="AA148" s="27">
        <v>4.0526400000000002</v>
      </c>
      <c r="AB148" s="27">
        <v>1.9725925925925925</v>
      </c>
      <c r="AC148" s="27">
        <v>4.0333786231884057</v>
      </c>
      <c r="AD148" s="27">
        <v>2.8846641318124209</v>
      </c>
      <c r="AE148" s="29">
        <v>2307.7333333333336</v>
      </c>
      <c r="AF148" s="29">
        <v>598048.66666666663</v>
      </c>
      <c r="AG148" s="25">
        <v>6.907</v>
      </c>
      <c r="AH148" s="29">
        <v>2956.1206227292732</v>
      </c>
      <c r="AI148" s="27" t="s">
        <v>810</v>
      </c>
      <c r="AJ148" s="27">
        <v>93.563984705122934</v>
      </c>
      <c r="AK148" s="27">
        <v>129.51598259175444</v>
      </c>
      <c r="AL148" s="27">
        <v>223.08</v>
      </c>
      <c r="AM148" s="27">
        <v>186.60945000000001</v>
      </c>
      <c r="AN148" s="27">
        <v>72.38333333333334</v>
      </c>
      <c r="AO148" s="30">
        <v>3.4137500000000003</v>
      </c>
      <c r="AP148" s="27">
        <v>129.93333333333331</v>
      </c>
      <c r="AQ148" s="27">
        <v>124.10000000000001</v>
      </c>
      <c r="AR148" s="27">
        <v>129.94333333333336</v>
      </c>
      <c r="AS148" s="27">
        <v>11.138198700092852</v>
      </c>
      <c r="AT148" s="27">
        <v>440.7</v>
      </c>
      <c r="AU148" s="27">
        <v>6.41</v>
      </c>
      <c r="AV148" s="27">
        <v>12.589999999999998</v>
      </c>
      <c r="AW148" s="27">
        <v>5.53</v>
      </c>
      <c r="AX148" s="27">
        <v>30.25</v>
      </c>
      <c r="AY148" s="27">
        <v>53</v>
      </c>
      <c r="AZ148" s="27">
        <v>3.7491616161616164</v>
      </c>
      <c r="BA148" s="27">
        <v>1.5335958005249344</v>
      </c>
      <c r="BB148" s="27">
        <v>16.239999999999998</v>
      </c>
      <c r="BC148" s="27">
        <v>48.080000000000005</v>
      </c>
      <c r="BD148" s="27">
        <v>26.983333333333334</v>
      </c>
      <c r="BE148" s="27">
        <v>53.793333333333329</v>
      </c>
      <c r="BF148" s="27">
        <v>84.666666666666671</v>
      </c>
      <c r="BG148" s="27">
        <v>11.163333333333334</v>
      </c>
      <c r="BH148" s="27">
        <v>14.526666666666666</v>
      </c>
      <c r="BI148" s="27">
        <v>20.983333333333334</v>
      </c>
      <c r="BJ148" s="27">
        <v>3.4066666666666663</v>
      </c>
      <c r="BK148" s="27">
        <v>82.45</v>
      </c>
      <c r="BL148" s="27">
        <v>11.11939824205546</v>
      </c>
      <c r="BM148" s="27">
        <v>12.460193333333331</v>
      </c>
    </row>
    <row r="149" spans="1:65" x14ac:dyDescent="0.35">
      <c r="A149" s="13">
        <v>3435614260</v>
      </c>
      <c r="B149" t="s">
        <v>464</v>
      </c>
      <c r="C149" t="s">
        <v>467</v>
      </c>
      <c r="D149" t="s">
        <v>470</v>
      </c>
      <c r="E149" s="27">
        <v>14.023333333333333</v>
      </c>
      <c r="F149" s="27">
        <v>5.6657333333333328</v>
      </c>
      <c r="G149" s="27">
        <v>5.083333333333333</v>
      </c>
      <c r="H149" s="27">
        <v>1.4299999999999997</v>
      </c>
      <c r="I149" s="27">
        <v>1.3066666666666669</v>
      </c>
      <c r="J149" s="27">
        <v>4.6866666666666665</v>
      </c>
      <c r="K149" s="27">
        <v>4.1966666666666663</v>
      </c>
      <c r="L149" s="27">
        <v>1.7633333333333334</v>
      </c>
      <c r="M149" s="27">
        <v>5.0599999999999996</v>
      </c>
      <c r="N149" s="27">
        <v>5.3566666666666665</v>
      </c>
      <c r="O149" s="27">
        <v>0.64666666666666661</v>
      </c>
      <c r="P149" s="27">
        <v>1.9100000000000001</v>
      </c>
      <c r="Q149" s="27">
        <v>4.123333333333334</v>
      </c>
      <c r="R149" s="27">
        <v>4.47</v>
      </c>
      <c r="S149" s="27">
        <v>5.7133333333333338</v>
      </c>
      <c r="T149" s="27">
        <v>4.18</v>
      </c>
      <c r="U149" s="27">
        <v>5.4866666666666672</v>
      </c>
      <c r="V149" s="27">
        <v>1.6533333333333333</v>
      </c>
      <c r="W149" s="27">
        <v>2.4300000000000002</v>
      </c>
      <c r="X149" s="27">
        <v>2.1933333333333334</v>
      </c>
      <c r="Y149" s="27">
        <v>20.57</v>
      </c>
      <c r="Z149" s="27">
        <v>7.6966666666666663</v>
      </c>
      <c r="AA149" s="27">
        <v>3.8466666666666662</v>
      </c>
      <c r="AB149" s="27">
        <v>1.8166666666666667</v>
      </c>
      <c r="AC149" s="27">
        <v>3.9066666666666667</v>
      </c>
      <c r="AD149" s="27">
        <v>2.8533333333333331</v>
      </c>
      <c r="AE149" s="29">
        <v>2077.4</v>
      </c>
      <c r="AF149" s="29">
        <v>565910.66666666663</v>
      </c>
      <c r="AG149" s="25">
        <v>6.8445</v>
      </c>
      <c r="AH149" s="29">
        <v>2777.2808853832898</v>
      </c>
      <c r="AI149" s="27" t="s">
        <v>810</v>
      </c>
      <c r="AJ149" s="27">
        <v>75.982570958944791</v>
      </c>
      <c r="AK149" s="27">
        <v>127.17016505284931</v>
      </c>
      <c r="AL149" s="27">
        <v>203.15</v>
      </c>
      <c r="AM149" s="27">
        <v>186.60945000000001</v>
      </c>
      <c r="AN149" s="27">
        <v>67.58</v>
      </c>
      <c r="AO149" s="30">
        <v>3.0514166666666669</v>
      </c>
      <c r="AP149" s="27">
        <v>105.55</v>
      </c>
      <c r="AQ149" s="27">
        <v>128.67333333333332</v>
      </c>
      <c r="AR149" s="27">
        <v>122.77333333333333</v>
      </c>
      <c r="AS149" s="27">
        <v>11.083333333333334</v>
      </c>
      <c r="AT149" s="27">
        <v>439.26666666666665</v>
      </c>
      <c r="AU149" s="27">
        <v>5.3833333333333329</v>
      </c>
      <c r="AV149" s="27">
        <v>10.746666666666668</v>
      </c>
      <c r="AW149" s="27">
        <v>5.2266666666666666</v>
      </c>
      <c r="AX149" s="27">
        <v>27.63</v>
      </c>
      <c r="AY149" s="27">
        <v>55.166666666666664</v>
      </c>
      <c r="AZ149" s="27">
        <v>3.8299999999999996</v>
      </c>
      <c r="BA149" s="27">
        <v>1.4133333333333333</v>
      </c>
      <c r="BB149" s="27">
        <v>16.203333333333333</v>
      </c>
      <c r="BC149" s="27">
        <v>25.933333333333334</v>
      </c>
      <c r="BD149" s="27">
        <v>21.706666666666667</v>
      </c>
      <c r="BE149" s="27">
        <v>27.27333333333333</v>
      </c>
      <c r="BF149" s="27">
        <v>83.39</v>
      </c>
      <c r="BG149" s="27">
        <v>22.99</v>
      </c>
      <c r="BH149" s="27">
        <v>14.813333333333333</v>
      </c>
      <c r="BI149" s="27">
        <v>24.75</v>
      </c>
      <c r="BJ149" s="27">
        <v>3.2333333333333329</v>
      </c>
      <c r="BK149" s="27">
        <v>73.36666666666666</v>
      </c>
      <c r="BL149" s="27">
        <v>10.42</v>
      </c>
      <c r="BM149" s="27">
        <v>11.440732666666667</v>
      </c>
    </row>
    <row r="150" spans="1:65" x14ac:dyDescent="0.35">
      <c r="A150" s="13">
        <v>3435084500</v>
      </c>
      <c r="B150" t="s">
        <v>464</v>
      </c>
      <c r="C150" t="s">
        <v>465</v>
      </c>
      <c r="D150" t="s">
        <v>466</v>
      </c>
      <c r="E150" s="27">
        <v>13.746435362886027</v>
      </c>
      <c r="F150" s="27">
        <v>5.6365819861431872</v>
      </c>
      <c r="G150" s="27">
        <v>5.2686110586903192</v>
      </c>
      <c r="H150" s="27">
        <v>1.5510725411659989</v>
      </c>
      <c r="I150" s="27">
        <v>1.2468094534711964</v>
      </c>
      <c r="J150" s="27">
        <v>4.7422358722358728</v>
      </c>
      <c r="K150" s="27">
        <v>4.262290345313601</v>
      </c>
      <c r="L150" s="27">
        <v>1.6870907194994789</v>
      </c>
      <c r="M150" s="27">
        <v>5.4887871824332954</v>
      </c>
      <c r="N150" s="27">
        <v>5.214746800222593</v>
      </c>
      <c r="O150" s="27">
        <v>0.60573926263778033</v>
      </c>
      <c r="P150" s="27">
        <v>1.9479533270261749</v>
      </c>
      <c r="Q150" s="27">
        <v>3.9901839854884691</v>
      </c>
      <c r="R150" s="27">
        <v>4.6440192280097579</v>
      </c>
      <c r="S150" s="27">
        <v>5.9645890629996812</v>
      </c>
      <c r="T150" s="27">
        <v>4.2333333333333334</v>
      </c>
      <c r="U150" s="27">
        <v>5.5523543990086743</v>
      </c>
      <c r="V150" s="27">
        <v>1.652951709169832</v>
      </c>
      <c r="W150" s="27">
        <v>2.3910199949379902</v>
      </c>
      <c r="X150" s="27">
        <v>2.0563547599674532</v>
      </c>
      <c r="Y150" s="27">
        <v>19.779576643730888</v>
      </c>
      <c r="Z150" s="27">
        <v>7.5482760973390954</v>
      </c>
      <c r="AA150" s="27">
        <v>4.0369325644722087</v>
      </c>
      <c r="AB150" s="27">
        <v>1.8306906423331544</v>
      </c>
      <c r="AC150" s="27">
        <v>3.9053629100798912</v>
      </c>
      <c r="AD150" s="27">
        <v>2.8840676745860332</v>
      </c>
      <c r="AE150" s="29">
        <v>2167.5099999999998</v>
      </c>
      <c r="AF150" s="29">
        <v>700155.66666666663</v>
      </c>
      <c r="AG150" s="25">
        <v>6.4594444444444443</v>
      </c>
      <c r="AH150" s="29">
        <v>3303.5612872780553</v>
      </c>
      <c r="AI150" s="27" t="s">
        <v>810</v>
      </c>
      <c r="AJ150" s="27">
        <v>95.284081100484414</v>
      </c>
      <c r="AK150" s="27">
        <v>135.39772569051385</v>
      </c>
      <c r="AL150" s="27">
        <v>230.68</v>
      </c>
      <c r="AM150" s="27">
        <v>186.60945000000001</v>
      </c>
      <c r="AN150" s="27">
        <v>77.33</v>
      </c>
      <c r="AO150" s="30">
        <v>3.4543533333333336</v>
      </c>
      <c r="AP150" s="27">
        <v>105.11333333333334</v>
      </c>
      <c r="AQ150" s="27">
        <v>117.94333333333334</v>
      </c>
      <c r="AR150" s="27">
        <v>121.22333333333334</v>
      </c>
      <c r="AS150" s="27">
        <v>11.051361450240472</v>
      </c>
      <c r="AT150" s="27">
        <v>427.79333333333335</v>
      </c>
      <c r="AU150" s="27">
        <v>6.2533333333333339</v>
      </c>
      <c r="AV150" s="27">
        <v>11.49</v>
      </c>
      <c r="AW150" s="27">
        <v>5.34</v>
      </c>
      <c r="AX150" s="27">
        <v>29.166666666666668</v>
      </c>
      <c r="AY150" s="27">
        <v>40.356666666666662</v>
      </c>
      <c r="AZ150" s="27">
        <v>3.6596143250688704</v>
      </c>
      <c r="BA150" s="27">
        <v>1.4353763440860217</v>
      </c>
      <c r="BB150" s="27">
        <v>11.576666666666666</v>
      </c>
      <c r="BC150" s="27">
        <v>35.576666666666661</v>
      </c>
      <c r="BD150" s="27">
        <v>27.159999999999997</v>
      </c>
      <c r="BE150" s="27">
        <v>51.16</v>
      </c>
      <c r="BF150" s="27">
        <v>94.486666666666679</v>
      </c>
      <c r="BG150" s="27">
        <v>13.211111111111114</v>
      </c>
      <c r="BH150" s="27">
        <v>14.153333333333334</v>
      </c>
      <c r="BI150" s="27">
        <v>25.026666666666667</v>
      </c>
      <c r="BJ150" s="27">
        <v>3.1533333333333338</v>
      </c>
      <c r="BK150" s="27">
        <v>79.00333333333333</v>
      </c>
      <c r="BL150" s="27">
        <v>11.65872352770525</v>
      </c>
      <c r="BM150" s="27">
        <v>11.561988323750425</v>
      </c>
    </row>
    <row r="151" spans="1:65" x14ac:dyDescent="0.35">
      <c r="A151" s="13">
        <v>3510740200</v>
      </c>
      <c r="B151" t="s">
        <v>471</v>
      </c>
      <c r="C151" t="s">
        <v>472</v>
      </c>
      <c r="D151" t="s">
        <v>806</v>
      </c>
      <c r="E151" s="27">
        <v>13.376666666666667</v>
      </c>
      <c r="F151" s="27">
        <v>5.110576</v>
      </c>
      <c r="G151" s="27">
        <v>4.9099999999999993</v>
      </c>
      <c r="H151" s="27">
        <v>1.32</v>
      </c>
      <c r="I151" s="27">
        <v>1.1966666666666665</v>
      </c>
      <c r="J151" s="27">
        <v>4.626666666666666</v>
      </c>
      <c r="K151" s="27">
        <v>3.776666666666666</v>
      </c>
      <c r="L151" s="27">
        <v>1.6433333333333333</v>
      </c>
      <c r="M151" s="27">
        <v>4.1966666666666663</v>
      </c>
      <c r="N151" s="27">
        <v>4.18</v>
      </c>
      <c r="O151" s="27">
        <v>0.69</v>
      </c>
      <c r="P151" s="27">
        <v>1.9433333333333334</v>
      </c>
      <c r="Q151" s="27">
        <v>4.0233333333333334</v>
      </c>
      <c r="R151" s="27">
        <v>4.456666666666667</v>
      </c>
      <c r="S151" s="27">
        <v>5.9099999999999993</v>
      </c>
      <c r="T151" s="27">
        <v>4.1033333333333326</v>
      </c>
      <c r="U151" s="27">
        <v>5.2266666666666666</v>
      </c>
      <c r="V151" s="27">
        <v>1.5033333333333332</v>
      </c>
      <c r="W151" s="27">
        <v>2.37</v>
      </c>
      <c r="X151" s="27">
        <v>2.1266666666666669</v>
      </c>
      <c r="Y151" s="27">
        <v>20.013333333333335</v>
      </c>
      <c r="Z151" s="27">
        <v>7.1866666666666665</v>
      </c>
      <c r="AA151" s="27">
        <v>3.6</v>
      </c>
      <c r="AB151" s="27">
        <v>1.7933333333333337</v>
      </c>
      <c r="AC151" s="27">
        <v>3.9133333333333336</v>
      </c>
      <c r="AD151" s="27">
        <v>2.7433333333333336</v>
      </c>
      <c r="AE151" s="29">
        <v>1383.4433333333334</v>
      </c>
      <c r="AF151" s="29">
        <v>392079</v>
      </c>
      <c r="AG151" s="25">
        <v>6.7446666666666673</v>
      </c>
      <c r="AH151" s="29">
        <v>1905.973212466087</v>
      </c>
      <c r="AI151" s="27" t="s">
        <v>810</v>
      </c>
      <c r="AJ151" s="27">
        <v>107.21269856318253</v>
      </c>
      <c r="AK151" s="27">
        <v>84.031852940746447</v>
      </c>
      <c r="AL151" s="27">
        <v>191.24</v>
      </c>
      <c r="AM151" s="27">
        <v>190.51194999999998</v>
      </c>
      <c r="AN151" s="27">
        <v>43.87</v>
      </c>
      <c r="AO151" s="30">
        <v>3.4979999999999998</v>
      </c>
      <c r="AP151" s="27">
        <v>136.88999999999999</v>
      </c>
      <c r="AQ151" s="27">
        <v>134.16666666666666</v>
      </c>
      <c r="AR151" s="27">
        <v>111.41666666666667</v>
      </c>
      <c r="AS151" s="27">
        <v>10.433333333333335</v>
      </c>
      <c r="AT151" s="27">
        <v>380.06333333333333</v>
      </c>
      <c r="AU151" s="27">
        <v>5.6066666666666665</v>
      </c>
      <c r="AV151" s="27">
        <v>13.416666666666666</v>
      </c>
      <c r="AW151" s="27">
        <v>4.8999999999999995</v>
      </c>
      <c r="AX151" s="27">
        <v>31.903333333333336</v>
      </c>
      <c r="AY151" s="27">
        <v>50.833333333333336</v>
      </c>
      <c r="AZ151" s="27">
        <v>3.6166666666666667</v>
      </c>
      <c r="BA151" s="27">
        <v>1.1466666666666667</v>
      </c>
      <c r="BB151" s="27">
        <v>12.036666666666667</v>
      </c>
      <c r="BC151" s="27">
        <v>30.669999999999998</v>
      </c>
      <c r="BD151" s="27">
        <v>19.953333333333333</v>
      </c>
      <c r="BE151" s="27">
        <v>28.8</v>
      </c>
      <c r="BF151" s="27">
        <v>82.973333333333343</v>
      </c>
      <c r="BG151" s="27">
        <v>9.4411111111111108</v>
      </c>
      <c r="BH151" s="27">
        <v>12.540000000000001</v>
      </c>
      <c r="BI151" s="27">
        <v>20.89</v>
      </c>
      <c r="BJ151" s="27">
        <v>3.24</v>
      </c>
      <c r="BK151" s="27">
        <v>66.89</v>
      </c>
      <c r="BL151" s="27">
        <v>11.073333333333332</v>
      </c>
      <c r="BM151" s="27">
        <v>15.32</v>
      </c>
    </row>
    <row r="152" spans="1:65" x14ac:dyDescent="0.35">
      <c r="A152" s="13">
        <v>3529740500</v>
      </c>
      <c r="B152" t="s">
        <v>471</v>
      </c>
      <c r="C152" t="s">
        <v>473</v>
      </c>
      <c r="D152" t="s">
        <v>474</v>
      </c>
      <c r="E152" s="27">
        <v>13.376666666666665</v>
      </c>
      <c r="F152" s="27">
        <v>5.7163252032520333</v>
      </c>
      <c r="G152" s="27">
        <v>4.623333333333334</v>
      </c>
      <c r="H152" s="27">
        <v>1.32</v>
      </c>
      <c r="I152" s="27">
        <v>1.1433333333333333</v>
      </c>
      <c r="J152" s="27">
        <v>4.54</v>
      </c>
      <c r="K152" s="27">
        <v>3.8366666666666673</v>
      </c>
      <c r="L152" s="27">
        <v>1.53</v>
      </c>
      <c r="M152" s="27">
        <v>4.34</v>
      </c>
      <c r="N152" s="27">
        <v>4.1366666666666667</v>
      </c>
      <c r="O152" s="27">
        <v>0.69931329166666656</v>
      </c>
      <c r="P152" s="27">
        <v>1.9466666666666665</v>
      </c>
      <c r="Q152" s="27">
        <v>3.7899999999999996</v>
      </c>
      <c r="R152" s="27">
        <v>4.4233333333333338</v>
      </c>
      <c r="S152" s="27">
        <v>5.82</v>
      </c>
      <c r="T152" s="27">
        <v>3.74</v>
      </c>
      <c r="U152" s="27">
        <v>5.083333333333333</v>
      </c>
      <c r="V152" s="27">
        <v>1.6333333333333335</v>
      </c>
      <c r="W152" s="27">
        <v>2.2966666666666664</v>
      </c>
      <c r="X152" s="27">
        <v>1.9966666666666668</v>
      </c>
      <c r="Y152" s="27">
        <v>18.766666666666666</v>
      </c>
      <c r="Z152" s="27">
        <v>6.6833333333333336</v>
      </c>
      <c r="AA152" s="27">
        <v>3.7333333333333329</v>
      </c>
      <c r="AB152" s="27">
        <v>1.8033333333333335</v>
      </c>
      <c r="AC152" s="27">
        <v>3.76</v>
      </c>
      <c r="AD152" s="27">
        <v>2.7033333333333331</v>
      </c>
      <c r="AE152" s="29">
        <v>1054.8233333333335</v>
      </c>
      <c r="AF152" s="29">
        <v>418957</v>
      </c>
      <c r="AG152" s="25">
        <v>6.8724999999999996</v>
      </c>
      <c r="AH152" s="29">
        <v>2066.7156897422087</v>
      </c>
      <c r="AI152" s="27" t="s">
        <v>810</v>
      </c>
      <c r="AJ152" s="27">
        <v>95.183732702523741</v>
      </c>
      <c r="AK152" s="27">
        <v>40.373896888221225</v>
      </c>
      <c r="AL152" s="27">
        <v>135.55000000000001</v>
      </c>
      <c r="AM152" s="27">
        <v>191.10569999999998</v>
      </c>
      <c r="AN152" s="27">
        <v>53.983333333333327</v>
      </c>
      <c r="AO152" s="30">
        <v>3.4289999999999998</v>
      </c>
      <c r="AP152" s="27">
        <v>127.62666666666667</v>
      </c>
      <c r="AQ152" s="27">
        <v>92.5</v>
      </c>
      <c r="AR152" s="27">
        <v>134.44</v>
      </c>
      <c r="AS152" s="27">
        <v>10.163333333333332</v>
      </c>
      <c r="AT152" s="27">
        <v>513.99666666666667</v>
      </c>
      <c r="AU152" s="27">
        <v>5.833333333333333</v>
      </c>
      <c r="AV152" s="27">
        <v>14.163333333333334</v>
      </c>
      <c r="AW152" s="27">
        <v>4.8600000000000003</v>
      </c>
      <c r="AX152" s="27">
        <v>23.453333333333333</v>
      </c>
      <c r="AY152" s="27">
        <v>40.06666666666667</v>
      </c>
      <c r="AZ152" s="27">
        <v>3.5733333333333337</v>
      </c>
      <c r="BA152" s="27">
        <v>1.1466666666666667</v>
      </c>
      <c r="BB152" s="27">
        <v>12.986666666666666</v>
      </c>
      <c r="BC152" s="27">
        <v>36.843333333333334</v>
      </c>
      <c r="BD152" s="27">
        <v>20.769999999999996</v>
      </c>
      <c r="BE152" s="27">
        <v>34.196666666666665</v>
      </c>
      <c r="BF152" s="27">
        <v>72.373333333333335</v>
      </c>
      <c r="BG152" s="27">
        <v>3.9955555555555553</v>
      </c>
      <c r="BH152" s="27">
        <v>11.416666666666666</v>
      </c>
      <c r="BI152" s="27">
        <v>12.5</v>
      </c>
      <c r="BJ152" s="27">
        <v>3.4</v>
      </c>
      <c r="BK152" s="27">
        <v>60.866666666666667</v>
      </c>
      <c r="BL152" s="27">
        <v>9.92</v>
      </c>
      <c r="BM152" s="27">
        <v>10.616666666666667</v>
      </c>
    </row>
    <row r="153" spans="1:65" x14ac:dyDescent="0.35">
      <c r="A153" s="13">
        <v>3510740595</v>
      </c>
      <c r="B153" t="s">
        <v>471</v>
      </c>
      <c r="C153" t="s">
        <v>472</v>
      </c>
      <c r="D153" t="s">
        <v>823</v>
      </c>
      <c r="E153" s="27">
        <v>13.422959028831563</v>
      </c>
      <c r="F153" s="27">
        <v>5.6856070175438598</v>
      </c>
      <c r="G153" s="27">
        <v>4.7634245614035082</v>
      </c>
      <c r="H153" s="27">
        <v>1.32</v>
      </c>
      <c r="I153" s="27">
        <v>1.1523188405797102</v>
      </c>
      <c r="J153" s="27">
        <v>4.5330718954248361</v>
      </c>
      <c r="K153" s="27">
        <v>3.8364417177914114</v>
      </c>
      <c r="L153" s="27">
        <v>1.6333928571428571</v>
      </c>
      <c r="M153" s="27">
        <v>4.1767139479905433</v>
      </c>
      <c r="N153" s="27">
        <v>4.153277623026927</v>
      </c>
      <c r="O153" s="27">
        <v>0.69</v>
      </c>
      <c r="P153" s="27">
        <v>1.9433333333333334</v>
      </c>
      <c r="Q153" s="27">
        <v>3.9435162094763094</v>
      </c>
      <c r="R153" s="27">
        <v>4.4734009009009013</v>
      </c>
      <c r="S153" s="27">
        <v>5.8012101566720693</v>
      </c>
      <c r="T153" s="27">
        <v>4.0933249370277078</v>
      </c>
      <c r="U153" s="27">
        <v>5.1663565891472869</v>
      </c>
      <c r="V153" s="27">
        <v>1.47</v>
      </c>
      <c r="W153" s="27">
        <v>2.3298297872340421</v>
      </c>
      <c r="X153" s="27">
        <v>2.0553846153846154</v>
      </c>
      <c r="Y153" s="27">
        <v>19.263502366463829</v>
      </c>
      <c r="Z153" s="27">
        <v>7.310705035971222</v>
      </c>
      <c r="AA153" s="27">
        <v>3.4804432132963989</v>
      </c>
      <c r="AB153" s="27">
        <v>1.7295530726256985</v>
      </c>
      <c r="AC153" s="27">
        <v>3.885222816399287</v>
      </c>
      <c r="AD153" s="27">
        <v>2.641434108527132</v>
      </c>
      <c r="AE153" s="29">
        <v>1500.8799999999999</v>
      </c>
      <c r="AF153" s="29">
        <v>465928.66666666669</v>
      </c>
      <c r="AG153" s="25">
        <v>6.9167499999999995</v>
      </c>
      <c r="AH153" s="29">
        <v>2303.1745555340221</v>
      </c>
      <c r="AI153" s="27" t="s">
        <v>810</v>
      </c>
      <c r="AJ153" s="27">
        <v>107.21269856318253</v>
      </c>
      <c r="AK153" s="27">
        <v>84.791646142083039</v>
      </c>
      <c r="AL153" s="27">
        <v>192</v>
      </c>
      <c r="AM153" s="27">
        <v>189.63014999999999</v>
      </c>
      <c r="AN153" s="27">
        <v>53.646666666666668</v>
      </c>
      <c r="AO153" s="30">
        <v>3.3469166666666665</v>
      </c>
      <c r="AP153" s="27">
        <v>150.66666666666666</v>
      </c>
      <c r="AQ153" s="27">
        <v>140.33333333333334</v>
      </c>
      <c r="AR153" s="27">
        <v>113.72333333333334</v>
      </c>
      <c r="AS153" s="27">
        <v>10.29306037251124</v>
      </c>
      <c r="AT153" s="27">
        <v>517.39</v>
      </c>
      <c r="AU153" s="27">
        <v>5.6133333333333342</v>
      </c>
      <c r="AV153" s="27">
        <v>12.38</v>
      </c>
      <c r="AW153" s="27">
        <v>4.6499999999999995</v>
      </c>
      <c r="AX153" s="27">
        <v>24.556666666666668</v>
      </c>
      <c r="AY153" s="27">
        <v>46.00333333333333</v>
      </c>
      <c r="AZ153" s="27">
        <v>3.6737267080745344</v>
      </c>
      <c r="BA153" s="27">
        <v>1.0860533333333333</v>
      </c>
      <c r="BB153" s="27">
        <v>12.219999999999999</v>
      </c>
      <c r="BC153" s="27">
        <v>42.06</v>
      </c>
      <c r="BD153" s="27">
        <v>25.713333333333335</v>
      </c>
      <c r="BE153" s="27">
        <v>31.643333333333334</v>
      </c>
      <c r="BF153" s="27">
        <v>93.513333333333335</v>
      </c>
      <c r="BG153" s="27">
        <v>9.663333333333334</v>
      </c>
      <c r="BH153" s="27">
        <v>13</v>
      </c>
      <c r="BI153" s="27">
        <v>14.333333333333334</v>
      </c>
      <c r="BJ153" s="27">
        <v>4.5566666666666675</v>
      </c>
      <c r="BK153" s="27">
        <v>63.066666666666663</v>
      </c>
      <c r="BL153" s="27">
        <v>10.676059821685362</v>
      </c>
      <c r="BM153" s="27">
        <v>14.827151515151515</v>
      </c>
    </row>
    <row r="154" spans="1:65" x14ac:dyDescent="0.35">
      <c r="A154" s="13">
        <v>3610580001</v>
      </c>
      <c r="B154" t="s">
        <v>475</v>
      </c>
      <c r="C154" t="s">
        <v>476</v>
      </c>
      <c r="D154" t="s">
        <v>477</v>
      </c>
      <c r="E154" s="27">
        <v>13.88</v>
      </c>
      <c r="F154" s="27">
        <v>6.0572294372294371</v>
      </c>
      <c r="G154" s="27">
        <v>5.13</v>
      </c>
      <c r="H154" s="27">
        <v>1.5966666666666667</v>
      </c>
      <c r="I154" s="27">
        <v>1.36</v>
      </c>
      <c r="J154" s="27">
        <v>4.8533333333333335</v>
      </c>
      <c r="K154" s="27">
        <v>4.1466666666666665</v>
      </c>
      <c r="L154" s="27">
        <v>1.75</v>
      </c>
      <c r="M154" s="27">
        <v>4.7133333333333338</v>
      </c>
      <c r="N154" s="27">
        <v>5.0933333333333337</v>
      </c>
      <c r="O154" s="27">
        <v>0.80666666666666664</v>
      </c>
      <c r="P154" s="27">
        <v>1.9466666666666665</v>
      </c>
      <c r="Q154" s="27">
        <v>3.9466666666666668</v>
      </c>
      <c r="R154" s="27">
        <v>4.68</v>
      </c>
      <c r="S154" s="27">
        <v>5.54</v>
      </c>
      <c r="T154" s="27">
        <v>4.3566666666666665</v>
      </c>
      <c r="U154" s="27">
        <v>5.31</v>
      </c>
      <c r="V154" s="27">
        <v>1.6600000000000001</v>
      </c>
      <c r="W154" s="27">
        <v>2.4666666666666663</v>
      </c>
      <c r="X154" s="27">
        <v>2.3733333333333331</v>
      </c>
      <c r="Y154" s="27">
        <v>19.61</v>
      </c>
      <c r="Z154" s="27">
        <v>7.123333333333334</v>
      </c>
      <c r="AA154" s="27">
        <v>3.8633333333333333</v>
      </c>
      <c r="AB154" s="27">
        <v>1.8233333333333333</v>
      </c>
      <c r="AC154" s="27">
        <v>3.9633333333333334</v>
      </c>
      <c r="AD154" s="27">
        <v>2.8566666666666669</v>
      </c>
      <c r="AE154" s="29">
        <v>1477.7966666666664</v>
      </c>
      <c r="AF154" s="29">
        <v>501246</v>
      </c>
      <c r="AG154" s="25">
        <v>7.1206666666666676</v>
      </c>
      <c r="AH154" s="29">
        <v>2531.6533139311068</v>
      </c>
      <c r="AI154" s="27" t="s">
        <v>810</v>
      </c>
      <c r="AJ154" s="27">
        <v>101.56436483547272</v>
      </c>
      <c r="AK154" s="27">
        <v>95.140241373724464</v>
      </c>
      <c r="AL154" s="27">
        <v>196.7</v>
      </c>
      <c r="AM154" s="27">
        <v>195.71379999999999</v>
      </c>
      <c r="AN154" s="27">
        <v>50.330000000000005</v>
      </c>
      <c r="AO154" s="30">
        <v>3.5488333333333331</v>
      </c>
      <c r="AP154" s="27">
        <v>132.47333333333333</v>
      </c>
      <c r="AQ154" s="27">
        <v>111.33333333333333</v>
      </c>
      <c r="AR154" s="27">
        <v>111.69333333333333</v>
      </c>
      <c r="AS154" s="27">
        <v>10.899999999999999</v>
      </c>
      <c r="AT154" s="27">
        <v>436.57</v>
      </c>
      <c r="AU154" s="27">
        <v>4.45</v>
      </c>
      <c r="AV154" s="27">
        <v>14.69</v>
      </c>
      <c r="AW154" s="27">
        <v>4.2166666666666668</v>
      </c>
      <c r="AX154" s="27">
        <v>28.28</v>
      </c>
      <c r="AY154" s="27">
        <v>51.359999999999992</v>
      </c>
      <c r="AZ154" s="27">
        <v>3.7433333333333336</v>
      </c>
      <c r="BA154" s="27">
        <v>1.2766666666666666</v>
      </c>
      <c r="BB154" s="27">
        <v>18.626666666666665</v>
      </c>
      <c r="BC154" s="27">
        <v>34.913333333333334</v>
      </c>
      <c r="BD154" s="27">
        <v>39.403333333333336</v>
      </c>
      <c r="BE154" s="27">
        <v>40.343333333333334</v>
      </c>
      <c r="BF154" s="27">
        <v>98.09666666666665</v>
      </c>
      <c r="BG154" s="27">
        <v>19.460555555555555</v>
      </c>
      <c r="BH154" s="27">
        <v>13.076666666666668</v>
      </c>
      <c r="BI154" s="27">
        <v>15.963333333333333</v>
      </c>
      <c r="BJ154" s="27">
        <v>4.1433333333333335</v>
      </c>
      <c r="BK154" s="27">
        <v>82.969999999999985</v>
      </c>
      <c r="BL154" s="27">
        <v>10.896666666666667</v>
      </c>
      <c r="BM154" s="27">
        <v>14.271194549923194</v>
      </c>
    </row>
    <row r="155" spans="1:65" x14ac:dyDescent="0.35">
      <c r="A155" s="13">
        <v>3615380160</v>
      </c>
      <c r="B155" t="s">
        <v>475</v>
      </c>
      <c r="C155" t="s">
        <v>478</v>
      </c>
      <c r="D155" t="s">
        <v>479</v>
      </c>
      <c r="E155" s="27">
        <v>13.89</v>
      </c>
      <c r="F155" s="27">
        <v>6.1623273657288999</v>
      </c>
      <c r="G155" s="27">
        <v>4.666666666666667</v>
      </c>
      <c r="H155" s="27">
        <v>1.3933333333333333</v>
      </c>
      <c r="I155" s="27">
        <v>1.1399999999999999</v>
      </c>
      <c r="J155" s="27">
        <v>4.6733333333333329</v>
      </c>
      <c r="K155" s="27">
        <v>3.7966666666666669</v>
      </c>
      <c r="L155" s="27">
        <v>1.5333333333333332</v>
      </c>
      <c r="M155" s="27">
        <v>4.38</v>
      </c>
      <c r="N155" s="27">
        <v>5.2566666666666668</v>
      </c>
      <c r="O155" s="27">
        <v>0.69164205445610782</v>
      </c>
      <c r="P155" s="27">
        <v>1.9533333333333334</v>
      </c>
      <c r="Q155" s="27">
        <v>3.5500000000000003</v>
      </c>
      <c r="R155" s="27">
        <v>4.5100000000000007</v>
      </c>
      <c r="S155" s="27">
        <v>5.57</v>
      </c>
      <c r="T155" s="27">
        <v>4.0733333333333333</v>
      </c>
      <c r="U155" s="27">
        <v>5.07</v>
      </c>
      <c r="V155" s="27">
        <v>1.49</v>
      </c>
      <c r="W155" s="27">
        <v>2.3566666666666665</v>
      </c>
      <c r="X155" s="27">
        <v>1.9233333333333331</v>
      </c>
      <c r="Y155" s="27">
        <v>18.723333333333333</v>
      </c>
      <c r="Z155" s="27">
        <v>6.4933333333333323</v>
      </c>
      <c r="AA155" s="27">
        <v>3.8466666666666662</v>
      </c>
      <c r="AB155" s="27">
        <v>1.86</v>
      </c>
      <c r="AC155" s="27">
        <v>3.8533333333333331</v>
      </c>
      <c r="AD155" s="27">
        <v>2.8000000000000003</v>
      </c>
      <c r="AE155" s="29">
        <v>1106.9333333333334</v>
      </c>
      <c r="AF155" s="29">
        <v>476530.66666666669</v>
      </c>
      <c r="AG155" s="25">
        <v>7.1803333333333335</v>
      </c>
      <c r="AH155" s="29">
        <v>2421.6436806778725</v>
      </c>
      <c r="AI155" s="27" t="s">
        <v>810</v>
      </c>
      <c r="AJ155" s="27">
        <v>86.64374028361523</v>
      </c>
      <c r="AK155" s="27">
        <v>86.801340217016659</v>
      </c>
      <c r="AL155" s="27">
        <v>173.44</v>
      </c>
      <c r="AM155" s="27">
        <v>195.53880000000001</v>
      </c>
      <c r="AN155" s="27">
        <v>48.786666666666669</v>
      </c>
      <c r="AO155" s="30">
        <v>3.4635833333333337</v>
      </c>
      <c r="AP155" s="27">
        <v>75.933333333333337</v>
      </c>
      <c r="AQ155" s="27">
        <v>103.91666666666667</v>
      </c>
      <c r="AR155" s="27">
        <v>149.66666666666666</v>
      </c>
      <c r="AS155" s="27">
        <v>10.423333333333334</v>
      </c>
      <c r="AT155" s="27">
        <v>464.18333333333334</v>
      </c>
      <c r="AU155" s="27">
        <v>6.5100000000000007</v>
      </c>
      <c r="AV155" s="27">
        <v>10.99</v>
      </c>
      <c r="AW155" s="27">
        <v>4.99</v>
      </c>
      <c r="AX155" s="27">
        <v>21.650000000000002</v>
      </c>
      <c r="AY155" s="27">
        <v>53.066666666666663</v>
      </c>
      <c r="AZ155" s="27">
        <v>3.61</v>
      </c>
      <c r="BA155" s="27">
        <v>1.3033333333333335</v>
      </c>
      <c r="BB155" s="27">
        <v>18.403333333333332</v>
      </c>
      <c r="BC155" s="27">
        <v>25.49666666666667</v>
      </c>
      <c r="BD155" s="27">
        <v>21.52</v>
      </c>
      <c r="BE155" s="27">
        <v>25.73</v>
      </c>
      <c r="BF155" s="27">
        <v>66.67</v>
      </c>
      <c r="BG155" s="27">
        <v>3.5552777777777771</v>
      </c>
      <c r="BH155" s="27">
        <v>12.763333333333334</v>
      </c>
      <c r="BI155" s="27">
        <v>14.6</v>
      </c>
      <c r="BJ155" s="27">
        <v>3.3366666666666664</v>
      </c>
      <c r="BK155" s="27">
        <v>65.223333333333343</v>
      </c>
      <c r="BL155" s="27">
        <v>10.47</v>
      </c>
      <c r="BM155" s="27">
        <v>13.781810218740398</v>
      </c>
    </row>
    <row r="156" spans="1:65" x14ac:dyDescent="0.35">
      <c r="A156" s="13">
        <v>3646540850</v>
      </c>
      <c r="B156" t="s">
        <v>475</v>
      </c>
      <c r="C156" t="s">
        <v>824</v>
      </c>
      <c r="D156" t="s">
        <v>884</v>
      </c>
      <c r="E156" s="27">
        <v>14.147068395626748</v>
      </c>
      <c r="F156" s="27">
        <v>5.8830666666666671</v>
      </c>
      <c r="G156" s="27">
        <v>4.6392365371506479</v>
      </c>
      <c r="H156" s="27">
        <v>1.5200000000000002</v>
      </c>
      <c r="I156" s="27">
        <v>1.1594603174603175</v>
      </c>
      <c r="J156" s="27">
        <v>4.9986158192090393</v>
      </c>
      <c r="K156" s="27">
        <v>4.0240763462849349</v>
      </c>
      <c r="L156" s="27">
        <v>1.538</v>
      </c>
      <c r="M156" s="27">
        <v>4.8322067901234567</v>
      </c>
      <c r="N156" s="27">
        <v>5.1066666666666665</v>
      </c>
      <c r="O156" s="27">
        <v>0.80838996373318317</v>
      </c>
      <c r="P156" s="27">
        <v>1.9466666666666665</v>
      </c>
      <c r="Q156" s="27">
        <v>3.730183654729109</v>
      </c>
      <c r="R156" s="27">
        <v>4.5365204678362572</v>
      </c>
      <c r="S156" s="27">
        <v>5.5281765935214215</v>
      </c>
      <c r="T156" s="27">
        <v>4.0701470588235296</v>
      </c>
      <c r="U156" s="27">
        <v>5.2132556634304201</v>
      </c>
      <c r="V156" s="27">
        <v>1.7062472406181017</v>
      </c>
      <c r="W156" s="27">
        <v>2.3992131616595134</v>
      </c>
      <c r="X156" s="27">
        <v>2.0374910394265231</v>
      </c>
      <c r="Y156" s="27">
        <v>18.452944983818771</v>
      </c>
      <c r="Z156" s="27">
        <v>6.2814271457085828</v>
      </c>
      <c r="AA156" s="27">
        <v>3.8799735449735451</v>
      </c>
      <c r="AB156" s="27">
        <v>1.947157464212679</v>
      </c>
      <c r="AC156" s="27">
        <v>3.8117690875232775</v>
      </c>
      <c r="AD156" s="27">
        <v>2.81</v>
      </c>
      <c r="AE156" s="29">
        <v>1163.6133333333335</v>
      </c>
      <c r="AF156" s="29">
        <v>455778.33333333331</v>
      </c>
      <c r="AG156" s="25">
        <v>6.9786666666666664</v>
      </c>
      <c r="AH156" s="29">
        <v>2268.675438911634</v>
      </c>
      <c r="AI156" s="27" t="s">
        <v>810</v>
      </c>
      <c r="AJ156" s="27">
        <v>100.57943847341585</v>
      </c>
      <c r="AK156" s="27">
        <v>108.04175718218278</v>
      </c>
      <c r="AL156" s="27">
        <v>208.62</v>
      </c>
      <c r="AM156" s="27">
        <v>195.32685000000001</v>
      </c>
      <c r="AN156" s="27">
        <v>76.813333333333333</v>
      </c>
      <c r="AO156" s="30">
        <v>3.6040000000000005</v>
      </c>
      <c r="AP156" s="27">
        <v>159.05333333333337</v>
      </c>
      <c r="AQ156" s="27">
        <v>148</v>
      </c>
      <c r="AR156" s="27">
        <v>110.66666666666667</v>
      </c>
      <c r="AS156" s="27">
        <v>10.53046783625731</v>
      </c>
      <c r="AT156" s="27">
        <v>516.64333333333332</v>
      </c>
      <c r="AU156" s="27">
        <v>5.5100000000000007</v>
      </c>
      <c r="AV156" s="27">
        <v>11.666666666666666</v>
      </c>
      <c r="AW156" s="27">
        <v>5.1566666666666672</v>
      </c>
      <c r="AX156" s="27">
        <v>20.61</v>
      </c>
      <c r="AY156" s="27">
        <v>36.28</v>
      </c>
      <c r="AZ156" s="27">
        <v>3.7233333333333332</v>
      </c>
      <c r="BA156" s="27">
        <v>1.1386000000000001</v>
      </c>
      <c r="BB156" s="27">
        <v>16.666666666666668</v>
      </c>
      <c r="BC156" s="27">
        <v>31.83</v>
      </c>
      <c r="BD156" s="27">
        <v>22.656666666666666</v>
      </c>
      <c r="BE156" s="27">
        <v>37.366666666666667</v>
      </c>
      <c r="BF156" s="27">
        <v>95.823333333333338</v>
      </c>
      <c r="BG156" s="27">
        <v>11.99</v>
      </c>
      <c r="BH156" s="27">
        <v>8.6666666666666661</v>
      </c>
      <c r="BI156" s="27">
        <v>13.333333333333334</v>
      </c>
      <c r="BJ156" s="27">
        <v>3.3933333333333331</v>
      </c>
      <c r="BK156" s="27">
        <v>58</v>
      </c>
      <c r="BL156" s="27">
        <v>10.406550161812298</v>
      </c>
      <c r="BM156" s="27">
        <v>14.118352000000002</v>
      </c>
    </row>
    <row r="157" spans="1:65" x14ac:dyDescent="0.35">
      <c r="A157" s="13">
        <v>3635004575</v>
      </c>
      <c r="B157" t="s">
        <v>475</v>
      </c>
      <c r="C157" t="s">
        <v>880</v>
      </c>
      <c r="D157" t="s">
        <v>881</v>
      </c>
      <c r="E157" s="27">
        <v>13.798548205012418</v>
      </c>
      <c r="F157" s="27">
        <v>5.9743691466666666</v>
      </c>
      <c r="G157" s="27">
        <v>5.1328181417877587</v>
      </c>
      <c r="H157" s="27">
        <v>1.4737294170004451</v>
      </c>
      <c r="I157" s="27">
        <v>1.3211619891678976</v>
      </c>
      <c r="J157" s="27">
        <v>4.8620720720720723</v>
      </c>
      <c r="K157" s="27">
        <v>4.3147780126849895</v>
      </c>
      <c r="L157" s="27">
        <v>1.8379840111226973</v>
      </c>
      <c r="M157" s="27">
        <v>4.6134507851397935</v>
      </c>
      <c r="N157" s="27">
        <v>4.8410127991096275</v>
      </c>
      <c r="O157" s="27">
        <v>0.74499809958190799</v>
      </c>
      <c r="P157" s="27">
        <v>1.977530747398297</v>
      </c>
      <c r="Q157" s="27">
        <v>3.9770311825170594</v>
      </c>
      <c r="R157" s="27">
        <v>4.607082795236046</v>
      </c>
      <c r="S157" s="27">
        <v>5.5313644600788834</v>
      </c>
      <c r="T157" s="27">
        <v>4.1099999999999994</v>
      </c>
      <c r="U157" s="27">
        <v>5.3583890954151174</v>
      </c>
      <c r="V157" s="27">
        <v>1.712669560499186</v>
      </c>
      <c r="W157" s="27">
        <v>2.4593596557833464</v>
      </c>
      <c r="X157" s="27">
        <v>2.3025006780580415</v>
      </c>
      <c r="Y157" s="27">
        <v>20.699148509174311</v>
      </c>
      <c r="Z157" s="27">
        <v>7.3582442574482601</v>
      </c>
      <c r="AA157" s="27">
        <v>3.9505285920230659</v>
      </c>
      <c r="AB157" s="27">
        <v>1.7806906423331543</v>
      </c>
      <c r="AC157" s="27">
        <v>4.107047424783274</v>
      </c>
      <c r="AD157" s="27">
        <v>2.9992080633549314</v>
      </c>
      <c r="AE157" s="29">
        <v>3379.8833333333332</v>
      </c>
      <c r="AF157" s="29">
        <v>951374.66666666663</v>
      </c>
      <c r="AG157" s="25">
        <v>6.5480000000000009</v>
      </c>
      <c r="AH157" s="29">
        <v>4547.3701785054409</v>
      </c>
      <c r="AI157" s="27" t="s">
        <v>810</v>
      </c>
      <c r="AJ157" s="27">
        <v>102.67958219999998</v>
      </c>
      <c r="AK157" s="27">
        <v>141.8810885</v>
      </c>
      <c r="AL157" s="27">
        <v>244.56</v>
      </c>
      <c r="AM157" s="27">
        <v>198.25474999999997</v>
      </c>
      <c r="AN157" s="27">
        <v>59.433333333333337</v>
      </c>
      <c r="AO157" s="30">
        <v>3.4964999999999997</v>
      </c>
      <c r="AP157" s="27">
        <v>89.336666666666659</v>
      </c>
      <c r="AQ157" s="27">
        <v>176.75</v>
      </c>
      <c r="AR157" s="27">
        <v>163.77666666666667</v>
      </c>
      <c r="AS157" s="27">
        <v>11.314443211246761</v>
      </c>
      <c r="AT157" s="27">
        <v>371.83333333333331</v>
      </c>
      <c r="AU157" s="27">
        <v>6.78</v>
      </c>
      <c r="AV157" s="27">
        <v>13.910000000000002</v>
      </c>
      <c r="AW157" s="27">
        <v>5.5233333333333334</v>
      </c>
      <c r="AX157" s="27">
        <v>29.723333333333333</v>
      </c>
      <c r="AY157" s="27">
        <v>52.776666666666664</v>
      </c>
      <c r="AZ157" s="27">
        <v>3.7331680440771353</v>
      </c>
      <c r="BA157" s="27">
        <v>1.4283870967741936</v>
      </c>
      <c r="BB157" s="27">
        <v>22.333333333333332</v>
      </c>
      <c r="BC157" s="27">
        <v>32.273333333333333</v>
      </c>
      <c r="BD157" s="27">
        <v>30.326666666666664</v>
      </c>
      <c r="BE157" s="27">
        <v>32.666666666666664</v>
      </c>
      <c r="BF157" s="27">
        <v>74.946666666666658</v>
      </c>
      <c r="BG157" s="27">
        <v>10.694444444444443</v>
      </c>
      <c r="BH157" s="27">
        <v>15.773333333333333</v>
      </c>
      <c r="BI157" s="27">
        <v>25.03</v>
      </c>
      <c r="BJ157" s="27">
        <v>3.3833333333333333</v>
      </c>
      <c r="BK157" s="27">
        <v>139.66</v>
      </c>
      <c r="BL157" s="27">
        <v>11.428575572961996</v>
      </c>
      <c r="BM157" s="27">
        <v>13.599550239111494</v>
      </c>
    </row>
    <row r="158" spans="1:65" x14ac:dyDescent="0.35">
      <c r="A158" s="13">
        <v>3635614599</v>
      </c>
      <c r="B158" t="s">
        <v>475</v>
      </c>
      <c r="C158" t="s">
        <v>467</v>
      </c>
      <c r="D158" t="s">
        <v>480</v>
      </c>
      <c r="E158" s="27">
        <v>14.312950001254359</v>
      </c>
      <c r="F158" s="27">
        <v>5.8725782688766115</v>
      </c>
      <c r="G158" s="27">
        <v>5.2112404856262193</v>
      </c>
      <c r="H158" s="27">
        <v>1.4641944815309305</v>
      </c>
      <c r="I158" s="27">
        <v>1.4256277695716395</v>
      </c>
      <c r="J158" s="27">
        <v>4.9685749385749389</v>
      </c>
      <c r="K158" s="27">
        <v>4.4740662438336862</v>
      </c>
      <c r="L158" s="27">
        <v>1.9431595411887386</v>
      </c>
      <c r="M158" s="27">
        <v>5.4228909740840043</v>
      </c>
      <c r="N158" s="27">
        <v>5.214746800222593</v>
      </c>
      <c r="O158" s="27">
        <v>0.92699353857848721</v>
      </c>
      <c r="P158" s="27">
        <v>2.0718732261116366</v>
      </c>
      <c r="Q158" s="27">
        <v>3.8471788891768157</v>
      </c>
      <c r="R158" s="27">
        <v>4.8552331754914624</v>
      </c>
      <c r="S158" s="27">
        <v>6.0121117151689587</v>
      </c>
      <c r="T158" s="27">
        <v>4.3933333333333335</v>
      </c>
      <c r="U158" s="27">
        <v>5.6325402726146221</v>
      </c>
      <c r="V158" s="27">
        <v>2.0252857659612951</v>
      </c>
      <c r="W158" s="27">
        <v>2.7283472538597828</v>
      </c>
      <c r="X158" s="27">
        <v>2.6389123949010034</v>
      </c>
      <c r="Y158" s="27">
        <v>20.635974770642203</v>
      </c>
      <c r="Z158" s="27">
        <v>8.9845644757789405</v>
      </c>
      <c r="AA158" s="27">
        <v>4.3052907256126858</v>
      </c>
      <c r="AB158" s="27">
        <v>2.1504956163893358</v>
      </c>
      <c r="AC158" s="27">
        <v>4.1828896821349657</v>
      </c>
      <c r="AD158" s="27">
        <v>2.8907343412526996</v>
      </c>
      <c r="AE158" s="29">
        <v>3917.3166666666671</v>
      </c>
      <c r="AF158" s="29">
        <v>1377096.3333333333</v>
      </c>
      <c r="AG158" s="25">
        <v>7.0642222222222237</v>
      </c>
      <c r="AH158" s="29">
        <v>6916.7250950685484</v>
      </c>
      <c r="AI158" s="27" t="s">
        <v>810</v>
      </c>
      <c r="AJ158" s="27">
        <v>109.05504847879193</v>
      </c>
      <c r="AK158" s="27">
        <v>92.21337546450205</v>
      </c>
      <c r="AL158" s="27">
        <v>201.26999999999998</v>
      </c>
      <c r="AM158" s="27">
        <v>200.67435</v>
      </c>
      <c r="AN158" s="27">
        <v>86.426666666666662</v>
      </c>
      <c r="AO158" s="30">
        <v>3.5476666666666667</v>
      </c>
      <c r="AP158" s="27">
        <v>128.97333333333333</v>
      </c>
      <c r="AQ158" s="27">
        <v>162.23999999999998</v>
      </c>
      <c r="AR158" s="27">
        <v>149.64333333333332</v>
      </c>
      <c r="AS158" s="27">
        <v>11.145601183869772</v>
      </c>
      <c r="AT158" s="27">
        <v>402.75333333333333</v>
      </c>
      <c r="AU158" s="27">
        <v>6.7666666666666657</v>
      </c>
      <c r="AV158" s="27">
        <v>12.573333333333332</v>
      </c>
      <c r="AW158" s="27">
        <v>6.8599999999999994</v>
      </c>
      <c r="AX158" s="27">
        <v>34.943333333333335</v>
      </c>
      <c r="AY158" s="27">
        <v>64.066666666666663</v>
      </c>
      <c r="AZ158" s="27">
        <v>3.9623966942148758</v>
      </c>
      <c r="BA158" s="27">
        <v>1.6939139784946236</v>
      </c>
      <c r="BB158" s="27">
        <v>16.650000000000002</v>
      </c>
      <c r="BC158" s="27">
        <v>33.203333333333333</v>
      </c>
      <c r="BD158" s="27">
        <v>30.166666666666668</v>
      </c>
      <c r="BE158" s="27">
        <v>37.069999999999993</v>
      </c>
      <c r="BF158" s="27">
        <v>93.40666666666668</v>
      </c>
      <c r="BG158" s="27">
        <v>13.484999999999999</v>
      </c>
      <c r="BH158" s="27">
        <v>13.683333333333332</v>
      </c>
      <c r="BI158" s="27">
        <v>29.400000000000002</v>
      </c>
      <c r="BJ158" s="27">
        <v>3.4833333333333329</v>
      </c>
      <c r="BK158" s="27">
        <v>94.666666666666671</v>
      </c>
      <c r="BL158" s="27">
        <v>11.87058021467943</v>
      </c>
      <c r="BM158" s="27">
        <v>12.193203088034911</v>
      </c>
    </row>
    <row r="159" spans="1:65" x14ac:dyDescent="0.35">
      <c r="A159" s="13">
        <v>3635614600</v>
      </c>
      <c r="B159" t="s">
        <v>475</v>
      </c>
      <c r="C159" t="s">
        <v>467</v>
      </c>
      <c r="D159" t="s">
        <v>481</v>
      </c>
      <c r="E159" s="27">
        <v>14.213964401294499</v>
      </c>
      <c r="F159" s="27">
        <v>5.9062750455373392</v>
      </c>
      <c r="G159" s="27">
        <v>5.3978879662829469</v>
      </c>
      <c r="H159" s="27">
        <v>1.536597685803293</v>
      </c>
      <c r="I159" s="27">
        <v>1.5948990645002461</v>
      </c>
      <c r="J159" s="27">
        <v>4.7790008190008191</v>
      </c>
      <c r="K159" s="27">
        <v>4.24</v>
      </c>
      <c r="L159" s="27">
        <v>1.8611817865832465</v>
      </c>
      <c r="M159" s="27">
        <v>5.3979465083620584</v>
      </c>
      <c r="N159" s="27">
        <v>5.214746800222593</v>
      </c>
      <c r="O159" s="27">
        <v>0.89002850627137953</v>
      </c>
      <c r="P159" s="27">
        <v>2.240769473352255</v>
      </c>
      <c r="Q159" s="27">
        <v>4.0866455040165848</v>
      </c>
      <c r="R159" s="27">
        <v>4.8414277514707997</v>
      </c>
      <c r="S159" s="27">
        <v>6.42151689585332</v>
      </c>
      <c r="T159" s="27">
        <v>4.3199999999999994</v>
      </c>
      <c r="U159" s="27">
        <v>5.6413011152416361</v>
      </c>
      <c r="V159" s="27">
        <v>1.9488894917706638</v>
      </c>
      <c r="W159" s="27">
        <v>2.6260516324981018</v>
      </c>
      <c r="X159" s="27">
        <v>2.9743938161106591</v>
      </c>
      <c r="Y159" s="27">
        <v>21.86191131498471</v>
      </c>
      <c r="Z159" s="27">
        <v>8.9680047001743617</v>
      </c>
      <c r="AA159" s="27">
        <v>4.2688210796091619</v>
      </c>
      <c r="AB159" s="27">
        <v>2.2264027554124173</v>
      </c>
      <c r="AC159" s="27">
        <v>4.5315434302226754</v>
      </c>
      <c r="AD159" s="27">
        <v>3.060115190784737</v>
      </c>
      <c r="AE159" s="29">
        <v>5214.8866666666672</v>
      </c>
      <c r="AF159" s="29">
        <v>2683148</v>
      </c>
      <c r="AG159" s="25">
        <v>7.0997666666666674</v>
      </c>
      <c r="AH159" s="29">
        <v>13535.41967215333</v>
      </c>
      <c r="AI159" s="27" t="s">
        <v>810</v>
      </c>
      <c r="AJ159" s="27">
        <v>106.04944609403726</v>
      </c>
      <c r="AK159" s="27">
        <v>87.727767457082749</v>
      </c>
      <c r="AL159" s="27">
        <v>193.78</v>
      </c>
      <c r="AM159" s="27">
        <v>200.67435</v>
      </c>
      <c r="AN159" s="27">
        <v>74.386666666666656</v>
      </c>
      <c r="AO159" s="30">
        <v>3.8620000000000001</v>
      </c>
      <c r="AP159" s="27">
        <v>136.53333333333333</v>
      </c>
      <c r="AQ159" s="27">
        <v>163.74666666666667</v>
      </c>
      <c r="AR159" s="27">
        <v>165.16666666666666</v>
      </c>
      <c r="AS159" s="27">
        <v>11.196507584165742</v>
      </c>
      <c r="AT159" s="27">
        <v>406.77333333333337</v>
      </c>
      <c r="AU159" s="27">
        <v>6.5333333333333341</v>
      </c>
      <c r="AV159" s="27">
        <v>13.033333333333333</v>
      </c>
      <c r="AW159" s="27">
        <v>5.666666666666667</v>
      </c>
      <c r="AX159" s="27">
        <v>32.5</v>
      </c>
      <c r="AY159" s="27">
        <v>75.083333333333329</v>
      </c>
      <c r="AZ159" s="27">
        <v>4.0360606060606061</v>
      </c>
      <c r="BA159" s="27">
        <v>1.8248817204301078</v>
      </c>
      <c r="BB159" s="27">
        <v>17.983333333333334</v>
      </c>
      <c r="BC159" s="27">
        <v>44.583333333333336</v>
      </c>
      <c r="BD159" s="27">
        <v>30.686666666666667</v>
      </c>
      <c r="BE159" s="27">
        <v>38.356666666666662</v>
      </c>
      <c r="BF159" s="27">
        <v>115.22333333333334</v>
      </c>
      <c r="BG159" s="27">
        <v>13.484999999999999</v>
      </c>
      <c r="BH159" s="27">
        <v>19.356666666666666</v>
      </c>
      <c r="BI159" s="27">
        <v>30.723333333333333</v>
      </c>
      <c r="BJ159" s="27">
        <v>4.1599999999999993</v>
      </c>
      <c r="BK159" s="27">
        <v>112.96999999999998</v>
      </c>
      <c r="BL159" s="27">
        <v>12.13371337394836</v>
      </c>
      <c r="BM159" s="27">
        <v>12.373648865006304</v>
      </c>
    </row>
    <row r="160" spans="1:65" x14ac:dyDescent="0.35">
      <c r="A160" s="13">
        <v>3635614601</v>
      </c>
      <c r="B160" t="s">
        <v>475</v>
      </c>
      <c r="C160" t="s">
        <v>467</v>
      </c>
      <c r="D160" t="s">
        <v>482</v>
      </c>
      <c r="E160" s="27">
        <v>13.746435362886027</v>
      </c>
      <c r="F160" s="27">
        <v>6.0425874587458743</v>
      </c>
      <c r="G160" s="27">
        <v>5.3277756809460906</v>
      </c>
      <c r="H160" s="27">
        <v>1.5510725411659989</v>
      </c>
      <c r="I160" s="27">
        <v>1.3748350566223537</v>
      </c>
      <c r="J160" s="27">
        <v>5.1647829647829644</v>
      </c>
      <c r="K160" s="27">
        <v>4.5688653981677243</v>
      </c>
      <c r="L160" s="27">
        <v>2.0905839416058392</v>
      </c>
      <c r="M160" s="27">
        <v>5.1335912166475168</v>
      </c>
      <c r="N160" s="27">
        <v>5.214746800222593</v>
      </c>
      <c r="O160" s="27">
        <v>0.87724059293044465</v>
      </c>
      <c r="P160" s="27">
        <v>2.0852065594449702</v>
      </c>
      <c r="Q160" s="27">
        <v>3.8239604388010711</v>
      </c>
      <c r="R160" s="27">
        <v>4.9255703831252688</v>
      </c>
      <c r="S160" s="27">
        <v>6.0870845325658252</v>
      </c>
      <c r="T160" s="27">
        <v>4.43</v>
      </c>
      <c r="U160" s="27">
        <v>5.1820817843866172</v>
      </c>
      <c r="V160" s="27">
        <v>2.0352034725990236</v>
      </c>
      <c r="W160" s="27">
        <v>2.6752214629207796</v>
      </c>
      <c r="X160" s="27">
        <v>2.4711716842961757</v>
      </c>
      <c r="Y160" s="27">
        <v>20.946722094801228</v>
      </c>
      <c r="Z160" s="27">
        <v>8.610910469259343</v>
      </c>
      <c r="AA160" s="27">
        <v>4.3217603716162101</v>
      </c>
      <c r="AB160" s="27">
        <v>1.960053676865271</v>
      </c>
      <c r="AC160" s="27">
        <v>4.1431565527791934</v>
      </c>
      <c r="AD160" s="27">
        <v>3.0325413966882646</v>
      </c>
      <c r="AE160" s="29">
        <v>3256.3266666666664</v>
      </c>
      <c r="AF160" s="29">
        <v>1029208.3333333334</v>
      </c>
      <c r="AG160" s="25">
        <v>7.1686666666666667</v>
      </c>
      <c r="AH160" s="29">
        <v>5235.6046603066634</v>
      </c>
      <c r="AI160" s="27" t="s">
        <v>810</v>
      </c>
      <c r="AJ160" s="27">
        <v>108.48081225934315</v>
      </c>
      <c r="AK160" s="27">
        <v>87.800033508788047</v>
      </c>
      <c r="AL160" s="27">
        <v>196.28</v>
      </c>
      <c r="AM160" s="27">
        <v>200.67435</v>
      </c>
      <c r="AN160" s="27">
        <v>59.333333333333336</v>
      </c>
      <c r="AO160" s="30">
        <v>3.5848333333333335</v>
      </c>
      <c r="AP160" s="27">
        <v>124.25</v>
      </c>
      <c r="AQ160" s="27">
        <v>154.18333333333331</v>
      </c>
      <c r="AR160" s="27">
        <v>124.68</v>
      </c>
      <c r="AS160" s="27">
        <v>11.16541990381058</v>
      </c>
      <c r="AT160" s="27">
        <v>398.58</v>
      </c>
      <c r="AU160" s="27">
        <v>6.833333333333333</v>
      </c>
      <c r="AV160" s="27">
        <v>13.156666666666666</v>
      </c>
      <c r="AW160" s="27">
        <v>5.9566666666666661</v>
      </c>
      <c r="AX160" s="27">
        <v>26.78</v>
      </c>
      <c r="AY160" s="27">
        <v>44.583333333333336</v>
      </c>
      <c r="AZ160" s="27">
        <v>3.7154269972451792</v>
      </c>
      <c r="BA160" s="27">
        <v>1.6974408602150539</v>
      </c>
      <c r="BB160" s="27">
        <v>14.339999999999998</v>
      </c>
      <c r="BC160" s="27">
        <v>32.453333333333333</v>
      </c>
      <c r="BD160" s="27">
        <v>29.37</v>
      </c>
      <c r="BE160" s="27">
        <v>43.336666666666666</v>
      </c>
      <c r="BF160" s="27">
        <v>89.21</v>
      </c>
      <c r="BG160" s="27">
        <v>13.484999999999999</v>
      </c>
      <c r="BH160" s="27">
        <v>15.9</v>
      </c>
      <c r="BI160" s="27">
        <v>24.25</v>
      </c>
      <c r="BJ160" s="27">
        <v>3.9333333333333336</v>
      </c>
      <c r="BK160" s="27">
        <v>82.103333333333339</v>
      </c>
      <c r="BL160" s="27">
        <v>11.981740644038295</v>
      </c>
      <c r="BM160" s="27">
        <v>11.373213814805533</v>
      </c>
    </row>
    <row r="161" spans="1:65" x14ac:dyDescent="0.35">
      <c r="A161" s="13">
        <v>3640380750</v>
      </c>
      <c r="B161" t="s">
        <v>475</v>
      </c>
      <c r="C161" t="s">
        <v>483</v>
      </c>
      <c r="D161" t="s">
        <v>484</v>
      </c>
      <c r="E161" s="27">
        <v>13.903333333333331</v>
      </c>
      <c r="F161" s="27">
        <v>5.9306666666666672</v>
      </c>
      <c r="G161" s="27">
        <v>4.666666666666667</v>
      </c>
      <c r="H161" s="27">
        <v>1.3933333333333333</v>
      </c>
      <c r="I161" s="27">
        <v>1.1700000000000002</v>
      </c>
      <c r="J161" s="27">
        <v>4.71</v>
      </c>
      <c r="K161" s="27">
        <v>3.7133333333333334</v>
      </c>
      <c r="L161" s="27">
        <v>1.5333333333333332</v>
      </c>
      <c r="M161" s="27">
        <v>4.2966666666666669</v>
      </c>
      <c r="N161" s="27">
        <v>5.126666666666666</v>
      </c>
      <c r="O161" s="27">
        <v>0.80119375459543329</v>
      </c>
      <c r="P161" s="27">
        <v>1.9466666666666665</v>
      </c>
      <c r="Q161" s="27">
        <v>3.6733333333333333</v>
      </c>
      <c r="R161" s="27">
        <v>4.543333333333333</v>
      </c>
      <c r="S161" s="27">
        <v>5.57</v>
      </c>
      <c r="T161" s="27">
        <v>4.0466666666666669</v>
      </c>
      <c r="U161" s="27">
        <v>5.0666666666666664</v>
      </c>
      <c r="V161" s="27">
        <v>1.5599999999999998</v>
      </c>
      <c r="W161" s="27">
        <v>2.34</v>
      </c>
      <c r="X161" s="27">
        <v>1.92</v>
      </c>
      <c r="Y161" s="27">
        <v>18.87</v>
      </c>
      <c r="Z161" s="27">
        <v>6.5066666666666668</v>
      </c>
      <c r="AA161" s="27">
        <v>3.9233333333333333</v>
      </c>
      <c r="AB161" s="27">
        <v>1.8733333333333333</v>
      </c>
      <c r="AC161" s="27">
        <v>3.8633333333333333</v>
      </c>
      <c r="AD161" s="27">
        <v>2.8266666666666667</v>
      </c>
      <c r="AE161" s="29">
        <v>1401.61</v>
      </c>
      <c r="AF161" s="29">
        <v>484837</v>
      </c>
      <c r="AG161" s="25">
        <v>6.8519999999999994</v>
      </c>
      <c r="AH161" s="29">
        <v>2384.2813609414857</v>
      </c>
      <c r="AI161" s="27" t="s">
        <v>810</v>
      </c>
      <c r="AJ161" s="27">
        <v>90.827755884592833</v>
      </c>
      <c r="AK161" s="27">
        <v>76.061169085089546</v>
      </c>
      <c r="AL161" s="27">
        <v>166.89</v>
      </c>
      <c r="AM161" s="27">
        <v>194.41380000000001</v>
      </c>
      <c r="AN161" s="27">
        <v>69.823333333333323</v>
      </c>
      <c r="AO161" s="30">
        <v>3.5910277777777773</v>
      </c>
      <c r="AP161" s="27">
        <v>160.57666666666668</v>
      </c>
      <c r="AQ161" s="27">
        <v>115.23</v>
      </c>
      <c r="AR161" s="27">
        <v>110.48</v>
      </c>
      <c r="AS161" s="27">
        <v>10.493333333333334</v>
      </c>
      <c r="AT161" s="27">
        <v>530.03666666666675</v>
      </c>
      <c r="AU161" s="27">
        <v>5.44</v>
      </c>
      <c r="AV161" s="27">
        <v>14.83</v>
      </c>
      <c r="AW161" s="27">
        <v>5.14</v>
      </c>
      <c r="AX161" s="27">
        <v>20.033333333333335</v>
      </c>
      <c r="AY161" s="27">
        <v>42.39</v>
      </c>
      <c r="AZ161" s="27">
        <v>3.6200000000000006</v>
      </c>
      <c r="BA161" s="27">
        <v>1.3333333333333333</v>
      </c>
      <c r="BB161" s="27">
        <v>17.939999999999998</v>
      </c>
      <c r="BC161" s="27">
        <v>38.186666666666667</v>
      </c>
      <c r="BD161" s="27">
        <v>28.203333333333333</v>
      </c>
      <c r="BE161" s="27">
        <v>38.063333333333333</v>
      </c>
      <c r="BF161" s="27">
        <v>85.543333333333337</v>
      </c>
      <c r="BG161" s="27">
        <v>12.186944444444444</v>
      </c>
      <c r="BH161" s="27">
        <v>13.273333333333333</v>
      </c>
      <c r="BI161" s="27">
        <v>16.736666666666665</v>
      </c>
      <c r="BJ161" s="27">
        <v>3.563333333333333</v>
      </c>
      <c r="BK161" s="27">
        <v>67.226666666666674</v>
      </c>
      <c r="BL161" s="27">
        <v>10.146666666666667</v>
      </c>
      <c r="BM161" s="27">
        <v>14.237885366205838</v>
      </c>
    </row>
    <row r="162" spans="1:65" x14ac:dyDescent="0.35">
      <c r="A162" s="13">
        <v>3645060850</v>
      </c>
      <c r="B162" t="s">
        <v>475</v>
      </c>
      <c r="C162" t="s">
        <v>882</v>
      </c>
      <c r="D162" t="s">
        <v>883</v>
      </c>
      <c r="E162" s="27">
        <v>13.88</v>
      </c>
      <c r="F162" s="27">
        <v>6.0339999999999989</v>
      </c>
      <c r="G162" s="27">
        <v>4.6566666666666672</v>
      </c>
      <c r="H162" s="27">
        <v>1.46</v>
      </c>
      <c r="I162" s="27">
        <v>1.1599999999999999</v>
      </c>
      <c r="J162" s="27">
        <v>4.7299999999999995</v>
      </c>
      <c r="K162" s="27">
        <v>3.8366666666666664</v>
      </c>
      <c r="L162" s="27">
        <v>1.5633333333333335</v>
      </c>
      <c r="M162" s="27">
        <v>4.4433333333333334</v>
      </c>
      <c r="N162" s="27">
        <v>5.1066666666666665</v>
      </c>
      <c r="O162" s="27">
        <v>0.76452708792876667</v>
      </c>
      <c r="P162" s="27">
        <v>1.9466666666666665</v>
      </c>
      <c r="Q162" s="27">
        <v>3.8233333333333328</v>
      </c>
      <c r="R162" s="27">
        <v>4.54</v>
      </c>
      <c r="S162" s="27">
        <v>5.5933333333333337</v>
      </c>
      <c r="T162" s="27">
        <v>4.1466666666666665</v>
      </c>
      <c r="U162" s="27">
        <v>5.1033333333333326</v>
      </c>
      <c r="V162" s="27">
        <v>1.5733333333333333</v>
      </c>
      <c r="W162" s="27">
        <v>2.4266666666666672</v>
      </c>
      <c r="X162" s="27">
        <v>1.99</v>
      </c>
      <c r="Y162" s="27">
        <v>18.66</v>
      </c>
      <c r="Z162" s="27">
        <v>6.5200000000000005</v>
      </c>
      <c r="AA162" s="27">
        <v>3.9</v>
      </c>
      <c r="AB162" s="27">
        <v>1.91</v>
      </c>
      <c r="AC162" s="27">
        <v>3.8699999999999997</v>
      </c>
      <c r="AD162" s="27">
        <v>2.8433333333333337</v>
      </c>
      <c r="AE162" s="29">
        <v>1233.7933333333333</v>
      </c>
      <c r="AF162" s="29">
        <v>527498</v>
      </c>
      <c r="AG162" s="25">
        <v>7.0339999999999998</v>
      </c>
      <c r="AH162" s="29">
        <v>2644.4754377910363</v>
      </c>
      <c r="AI162" s="27" t="s">
        <v>810</v>
      </c>
      <c r="AJ162" s="27">
        <v>92.392455637496937</v>
      </c>
      <c r="AK162" s="27">
        <v>114.07944825264927</v>
      </c>
      <c r="AL162" s="27">
        <v>206.47</v>
      </c>
      <c r="AM162" s="27">
        <v>194.95185000000001</v>
      </c>
      <c r="AN162" s="27">
        <v>70.666666666666671</v>
      </c>
      <c r="AO162" s="30">
        <v>3.5891111111111109</v>
      </c>
      <c r="AP162" s="27">
        <v>199.11333333333334</v>
      </c>
      <c r="AQ162" s="27">
        <v>121.30333333333333</v>
      </c>
      <c r="AR162" s="27">
        <v>118.89999999999999</v>
      </c>
      <c r="AS162" s="27">
        <v>10.430000000000001</v>
      </c>
      <c r="AT162" s="27">
        <v>491.86999999999995</v>
      </c>
      <c r="AU162" s="27">
        <v>5.373333333333334</v>
      </c>
      <c r="AV162" s="27">
        <v>12.716666666666667</v>
      </c>
      <c r="AW162" s="27">
        <v>5.1099999999999994</v>
      </c>
      <c r="AX162" s="27">
        <v>26.376666666666665</v>
      </c>
      <c r="AY162" s="27">
        <v>40.506666666666668</v>
      </c>
      <c r="AZ162" s="27">
        <v>3.6533333333333329</v>
      </c>
      <c r="BA162" s="27">
        <v>1.2566666666666666</v>
      </c>
      <c r="BB162" s="27">
        <v>18.906666666666666</v>
      </c>
      <c r="BC162" s="27">
        <v>36.26</v>
      </c>
      <c r="BD162" s="27">
        <v>28.646666666666665</v>
      </c>
      <c r="BE162" s="27">
        <v>36.483333333333334</v>
      </c>
      <c r="BF162" s="27">
        <v>83.81</v>
      </c>
      <c r="BG162" s="27">
        <v>13.218888888888889</v>
      </c>
      <c r="BH162" s="27">
        <v>13.5</v>
      </c>
      <c r="BI162" s="27">
        <v>16.886666666666667</v>
      </c>
      <c r="BJ162" s="27">
        <v>3.563333333333333</v>
      </c>
      <c r="BK162" s="27">
        <v>72.100000000000009</v>
      </c>
      <c r="BL162" s="27">
        <v>10.36</v>
      </c>
      <c r="BM162" s="27">
        <v>14.118352000000002</v>
      </c>
    </row>
    <row r="163" spans="1:65" x14ac:dyDescent="0.35">
      <c r="A163" s="13">
        <v>3646540900</v>
      </c>
      <c r="B163" t="s">
        <v>475</v>
      </c>
      <c r="C163" t="s">
        <v>824</v>
      </c>
      <c r="D163" t="s">
        <v>825</v>
      </c>
      <c r="E163" s="27">
        <v>13.969999999999999</v>
      </c>
      <c r="F163" s="27">
        <v>5.8431600000000001</v>
      </c>
      <c r="G163" s="27">
        <v>4.9200000000000008</v>
      </c>
      <c r="H163" s="27">
        <v>1.51</v>
      </c>
      <c r="I163" s="27">
        <v>1.1666666666666667</v>
      </c>
      <c r="J163" s="27">
        <v>4.8033333333333328</v>
      </c>
      <c r="K163" s="27">
        <v>3.9899999999999998</v>
      </c>
      <c r="L163" s="27">
        <v>1.5966666666666667</v>
      </c>
      <c r="M163" s="27">
        <v>4.5</v>
      </c>
      <c r="N163" s="27">
        <v>5.1066666666666665</v>
      </c>
      <c r="O163" s="27">
        <v>0.78838996373318315</v>
      </c>
      <c r="P163" s="27">
        <v>1.9466666666666665</v>
      </c>
      <c r="Q163" s="27">
        <v>3.6766666666666672</v>
      </c>
      <c r="R163" s="27">
        <v>4.5533333333333337</v>
      </c>
      <c r="S163" s="27">
        <v>5.5966666666666667</v>
      </c>
      <c r="T163" s="27">
        <v>4.2699999999999996</v>
      </c>
      <c r="U163" s="27">
        <v>5.1333333333333329</v>
      </c>
      <c r="V163" s="27">
        <v>1.5966666666666665</v>
      </c>
      <c r="W163" s="27">
        <v>2.42</v>
      </c>
      <c r="X163" s="27">
        <v>2.0133333333333332</v>
      </c>
      <c r="Y163" s="27">
        <v>18.683333333333334</v>
      </c>
      <c r="Z163" s="27">
        <v>6.8466666666666667</v>
      </c>
      <c r="AA163" s="27">
        <v>3.86</v>
      </c>
      <c r="AB163" s="27">
        <v>1.8633333333333333</v>
      </c>
      <c r="AC163" s="27">
        <v>3.8466666666666662</v>
      </c>
      <c r="AD163" s="27">
        <v>2.8066666666666666</v>
      </c>
      <c r="AE163" s="29">
        <v>1823.61</v>
      </c>
      <c r="AF163" s="29">
        <v>282794.33333333331</v>
      </c>
      <c r="AG163" s="25">
        <v>6.95</v>
      </c>
      <c r="AH163" s="29">
        <v>1404.0335602473915</v>
      </c>
      <c r="AI163" s="27" t="s">
        <v>810</v>
      </c>
      <c r="AJ163" s="27">
        <v>104.80089034603122</v>
      </c>
      <c r="AK163" s="27">
        <v>110.43058220919471</v>
      </c>
      <c r="AL163" s="27">
        <v>215.23000000000002</v>
      </c>
      <c r="AM163" s="27">
        <v>194.78880000000001</v>
      </c>
      <c r="AN163" s="27">
        <v>70.716666666666669</v>
      </c>
      <c r="AO163" s="30">
        <v>3.6387499999999999</v>
      </c>
      <c r="AP163" s="27">
        <v>111</v>
      </c>
      <c r="AQ163" s="27">
        <v>143.15333333333334</v>
      </c>
      <c r="AR163" s="27">
        <v>118.66666666666667</v>
      </c>
      <c r="AS163" s="27">
        <v>10.396666666666667</v>
      </c>
      <c r="AT163" s="27">
        <v>509.10666666666663</v>
      </c>
      <c r="AU163" s="27">
        <v>5.6700000000000008</v>
      </c>
      <c r="AV163" s="27">
        <v>12.75</v>
      </c>
      <c r="AW163" s="27">
        <v>7.0733333333333341</v>
      </c>
      <c r="AX163" s="27">
        <v>15.89</v>
      </c>
      <c r="AY163" s="27">
        <v>39</v>
      </c>
      <c r="AZ163" s="27">
        <v>3.6733333333333333</v>
      </c>
      <c r="BA163" s="27">
        <v>1.1666666666666667</v>
      </c>
      <c r="BB163" s="27">
        <v>18.063333333333333</v>
      </c>
      <c r="BC163" s="27">
        <v>42.776666666666664</v>
      </c>
      <c r="BD163" s="27">
        <v>32.553333333333335</v>
      </c>
      <c r="BE163" s="27">
        <v>47.443333333333328</v>
      </c>
      <c r="BF163" s="27">
        <v>161.29333333333332</v>
      </c>
      <c r="BG163" s="27">
        <v>14.656666666666666</v>
      </c>
      <c r="BH163" s="27">
        <v>11.170000000000002</v>
      </c>
      <c r="BI163" s="27">
        <v>14.333333333333334</v>
      </c>
      <c r="BJ163" s="27">
        <v>3.91</v>
      </c>
      <c r="BK163" s="27">
        <v>65</v>
      </c>
      <c r="BL163" s="27">
        <v>10.356666666666667</v>
      </c>
      <c r="BM163" s="27">
        <v>13.638237265130568</v>
      </c>
    </row>
    <row r="164" spans="1:65" x14ac:dyDescent="0.35">
      <c r="A164" s="13">
        <v>3711700100</v>
      </c>
      <c r="B164" t="s">
        <v>485</v>
      </c>
      <c r="C164" t="s">
        <v>486</v>
      </c>
      <c r="D164" t="s">
        <v>487</v>
      </c>
      <c r="E164" s="27">
        <v>13.836666666666668</v>
      </c>
      <c r="F164" s="27">
        <v>6.4651515151515149</v>
      </c>
      <c r="G164" s="27">
        <v>4.8833333333333329</v>
      </c>
      <c r="H164" s="27">
        <v>1.4633333333333332</v>
      </c>
      <c r="I164" s="27">
        <v>1.1500000000000001</v>
      </c>
      <c r="J164" s="27">
        <v>4.6133333333333333</v>
      </c>
      <c r="K164" s="27">
        <v>3.9833333333333329</v>
      </c>
      <c r="L164" s="27">
        <v>1.5666666666666667</v>
      </c>
      <c r="M164" s="27">
        <v>4.4433333333333342</v>
      </c>
      <c r="N164" s="27">
        <v>5.2666666666666666</v>
      </c>
      <c r="O164" s="27">
        <v>0.59</v>
      </c>
      <c r="P164" s="27">
        <v>1.8099999999999998</v>
      </c>
      <c r="Q164" s="27">
        <v>3.793333333333333</v>
      </c>
      <c r="R164" s="27">
        <v>4.5</v>
      </c>
      <c r="S164" s="27">
        <v>5.7766666666666664</v>
      </c>
      <c r="T164" s="27">
        <v>4.0933333333333328</v>
      </c>
      <c r="U164" s="27">
        <v>5.126666666666666</v>
      </c>
      <c r="V164" s="27">
        <v>1.6633333333333333</v>
      </c>
      <c r="W164" s="27">
        <v>2.4233333333333333</v>
      </c>
      <c r="X164" s="27">
        <v>1.95</v>
      </c>
      <c r="Y164" s="27">
        <v>18.906666666666666</v>
      </c>
      <c r="Z164" s="27">
        <v>6.8466666666666667</v>
      </c>
      <c r="AA164" s="27">
        <v>3.8666666666666667</v>
      </c>
      <c r="AB164" s="27">
        <v>1.92</v>
      </c>
      <c r="AC164" s="27">
        <v>3.8466666666666662</v>
      </c>
      <c r="AD164" s="27">
        <v>2.76</v>
      </c>
      <c r="AE164" s="29">
        <v>1413.75</v>
      </c>
      <c r="AF164" s="29">
        <v>475926</v>
      </c>
      <c r="AG164" s="25">
        <v>6.4959999999999996</v>
      </c>
      <c r="AH164" s="29">
        <v>2256.3968667003974</v>
      </c>
      <c r="AI164" s="27" t="s">
        <v>810</v>
      </c>
      <c r="AJ164" s="27">
        <v>146.39454236242887</v>
      </c>
      <c r="AK164" s="27">
        <v>75.445435733295184</v>
      </c>
      <c r="AL164" s="27">
        <v>221.83999999999997</v>
      </c>
      <c r="AM164" s="27">
        <v>186.82195000000002</v>
      </c>
      <c r="AN164" s="27">
        <v>49.993333333333339</v>
      </c>
      <c r="AO164" s="30">
        <v>3.2877916666666667</v>
      </c>
      <c r="AP164" s="27">
        <v>155.11000000000001</v>
      </c>
      <c r="AQ164" s="27">
        <v>166.73333333333332</v>
      </c>
      <c r="AR164" s="27">
        <v>113.88666666666666</v>
      </c>
      <c r="AS164" s="27">
        <v>10.573333333333332</v>
      </c>
      <c r="AT164" s="27">
        <v>509.86333333333329</v>
      </c>
      <c r="AU164" s="27">
        <v>5.95</v>
      </c>
      <c r="AV164" s="27">
        <v>10.44</v>
      </c>
      <c r="AW164" s="27">
        <v>5.3266666666666671</v>
      </c>
      <c r="AX164" s="27">
        <v>28</v>
      </c>
      <c r="AY164" s="27">
        <v>48.223333333333336</v>
      </c>
      <c r="AZ164" s="27">
        <v>3.7999999999999994</v>
      </c>
      <c r="BA164" s="27">
        <v>1.3266666666666667</v>
      </c>
      <c r="BB164" s="27">
        <v>17.53</v>
      </c>
      <c r="BC164" s="27">
        <v>35.729999999999997</v>
      </c>
      <c r="BD164" s="27">
        <v>29.429999999999996</v>
      </c>
      <c r="BE164" s="27">
        <v>38.4</v>
      </c>
      <c r="BF164" s="27">
        <v>95.446666666666673</v>
      </c>
      <c r="BG164" s="27">
        <v>11.491666666666667</v>
      </c>
      <c r="BH164" s="27">
        <v>13.073333333333332</v>
      </c>
      <c r="BI164" s="27">
        <v>15.89</v>
      </c>
      <c r="BJ164" s="27">
        <v>3.0566666666666666</v>
      </c>
      <c r="BK164" s="27">
        <v>62.79999999999999</v>
      </c>
      <c r="BL164" s="27">
        <v>10.44</v>
      </c>
      <c r="BM164" s="27">
        <v>11.520000000000001</v>
      </c>
    </row>
    <row r="165" spans="1:65" x14ac:dyDescent="0.35">
      <c r="A165" s="13">
        <v>3715500250</v>
      </c>
      <c r="B165" t="s">
        <v>485</v>
      </c>
      <c r="C165" t="s">
        <v>885</v>
      </c>
      <c r="D165" t="s">
        <v>886</v>
      </c>
      <c r="E165" s="27">
        <v>13.74</v>
      </c>
      <c r="F165" s="27">
        <v>6.174666666666667</v>
      </c>
      <c r="G165" s="27">
        <v>4.6900000000000004</v>
      </c>
      <c r="H165" s="27">
        <v>1.4166666666666667</v>
      </c>
      <c r="I165" s="27">
        <v>1.1433333333333333</v>
      </c>
      <c r="J165" s="27">
        <v>4.4933333333333332</v>
      </c>
      <c r="K165" s="27">
        <v>3.56</v>
      </c>
      <c r="L165" s="27">
        <v>1.54</v>
      </c>
      <c r="M165" s="27">
        <v>4.3</v>
      </c>
      <c r="N165" s="27">
        <v>4.996666666666667</v>
      </c>
      <c r="O165" s="27">
        <v>0.62333333333333341</v>
      </c>
      <c r="P165" s="27">
        <v>1.8099999999999998</v>
      </c>
      <c r="Q165" s="27">
        <v>3.7333333333333329</v>
      </c>
      <c r="R165" s="27">
        <v>4.3766666666666678</v>
      </c>
      <c r="S165" s="27">
        <v>5.4766666666666666</v>
      </c>
      <c r="T165" s="27">
        <v>3.9633333333333334</v>
      </c>
      <c r="U165" s="27">
        <v>5.1133333333333333</v>
      </c>
      <c r="V165" s="27">
        <v>1.4833333333333334</v>
      </c>
      <c r="W165" s="27">
        <v>2.3366666666666664</v>
      </c>
      <c r="X165" s="27">
        <v>1.9533333333333331</v>
      </c>
      <c r="Y165" s="27">
        <v>18.973333333333333</v>
      </c>
      <c r="Z165" s="27">
        <v>6.5966666666666667</v>
      </c>
      <c r="AA165" s="27">
        <v>3.66</v>
      </c>
      <c r="AB165" s="27">
        <v>1.7666666666666666</v>
      </c>
      <c r="AC165" s="27">
        <v>3.8466666666666662</v>
      </c>
      <c r="AD165" s="27">
        <v>2.6999999999999997</v>
      </c>
      <c r="AE165" s="29">
        <v>1272.1099999999999</v>
      </c>
      <c r="AF165" s="29">
        <v>416964.66666666669</v>
      </c>
      <c r="AG165" s="25">
        <v>6.8183333333333342</v>
      </c>
      <c r="AH165" s="29">
        <v>2041.6739534874389</v>
      </c>
      <c r="AI165" s="27">
        <v>161.7128411690685</v>
      </c>
      <c r="AJ165" s="27" t="s">
        <v>810</v>
      </c>
      <c r="AK165" s="27" t="s">
        <v>810</v>
      </c>
      <c r="AL165" s="27">
        <v>161.7128411690685</v>
      </c>
      <c r="AM165" s="27">
        <v>186.82195000000002</v>
      </c>
      <c r="AN165" s="27">
        <v>54.553333333333335</v>
      </c>
      <c r="AO165" s="30">
        <v>3.3143333333333338</v>
      </c>
      <c r="AP165" s="27">
        <v>146.77666666666667</v>
      </c>
      <c r="AQ165" s="27">
        <v>174</v>
      </c>
      <c r="AR165" s="27">
        <v>97.67</v>
      </c>
      <c r="AS165" s="27">
        <v>10.313333333333333</v>
      </c>
      <c r="AT165" s="27">
        <v>495.98333333333335</v>
      </c>
      <c r="AU165" s="27">
        <v>4.6566666666666663</v>
      </c>
      <c r="AV165" s="27">
        <v>10.406666666666666</v>
      </c>
      <c r="AW165" s="27">
        <v>4.8266666666666671</v>
      </c>
      <c r="AX165" s="27">
        <v>28.33</v>
      </c>
      <c r="AY165" s="27">
        <v>37.663333333333334</v>
      </c>
      <c r="AZ165" s="27">
        <v>3.6733333333333333</v>
      </c>
      <c r="BA165" s="27">
        <v>1.2366666666666666</v>
      </c>
      <c r="BB165" s="27">
        <v>18.656666666666666</v>
      </c>
      <c r="BC165" s="27">
        <v>35.273333333333333</v>
      </c>
      <c r="BD165" s="27">
        <v>29.993333333333329</v>
      </c>
      <c r="BE165" s="27">
        <v>35.846666666666664</v>
      </c>
      <c r="BF165" s="27">
        <v>78.333333333333329</v>
      </c>
      <c r="BG165" s="27">
        <v>9.6666666666666661</v>
      </c>
      <c r="BH165" s="27">
        <v>12</v>
      </c>
      <c r="BI165" s="27">
        <v>18.670000000000002</v>
      </c>
      <c r="BJ165" s="27">
        <v>3.4</v>
      </c>
      <c r="BK165" s="27">
        <v>59.336666666666666</v>
      </c>
      <c r="BL165" s="27">
        <v>10.246666666666666</v>
      </c>
      <c r="BM165" s="27">
        <v>11.26</v>
      </c>
    </row>
    <row r="166" spans="1:65" x14ac:dyDescent="0.35">
      <c r="A166" s="13">
        <v>3720500300</v>
      </c>
      <c r="B166" t="s">
        <v>485</v>
      </c>
      <c r="C166" t="s">
        <v>491</v>
      </c>
      <c r="D166" t="s">
        <v>492</v>
      </c>
      <c r="E166" s="27">
        <v>13.866666666666667</v>
      </c>
      <c r="F166" s="27">
        <v>6.2682307829498844</v>
      </c>
      <c r="G166" s="27">
        <v>5.1222222222222218</v>
      </c>
      <c r="H166" s="27">
        <v>1.392222222222222</v>
      </c>
      <c r="I166" s="27">
        <v>1.2800000000000002</v>
      </c>
      <c r="J166" s="27">
        <v>4.6144444444444446</v>
      </c>
      <c r="K166" s="27">
        <v>4.2111111111111112</v>
      </c>
      <c r="L166" s="27">
        <v>1.6677777777777776</v>
      </c>
      <c r="M166" s="27">
        <v>4.68</v>
      </c>
      <c r="N166" s="27">
        <v>4.9833333333333334</v>
      </c>
      <c r="O166" s="27">
        <v>0.55999999999999994</v>
      </c>
      <c r="P166" s="27">
        <v>1.8755555555555554</v>
      </c>
      <c r="Q166" s="27">
        <v>3.9977777777777774</v>
      </c>
      <c r="R166" s="27">
        <v>4.554444444444445</v>
      </c>
      <c r="S166" s="27">
        <v>5.8955555555555561</v>
      </c>
      <c r="T166" s="27">
        <v>4.1922222222222221</v>
      </c>
      <c r="U166" s="27">
        <v>5.3177777777777777</v>
      </c>
      <c r="V166" s="27">
        <v>1.7177777777777778</v>
      </c>
      <c r="W166" s="27">
        <v>2.4855555555555555</v>
      </c>
      <c r="X166" s="27">
        <v>2.1022222222222222</v>
      </c>
      <c r="Y166" s="27">
        <v>20.106666666666666</v>
      </c>
      <c r="Z166" s="27">
        <v>7.2522222222222217</v>
      </c>
      <c r="AA166" s="27">
        <v>3.9122222222222227</v>
      </c>
      <c r="AB166" s="27">
        <v>1.9188888888888886</v>
      </c>
      <c r="AC166" s="27">
        <v>4.0322222222222228</v>
      </c>
      <c r="AD166" s="27">
        <v>2.8555555555555556</v>
      </c>
      <c r="AE166" s="29">
        <v>1566.51</v>
      </c>
      <c r="AF166" s="29">
        <v>647592.66666666663</v>
      </c>
      <c r="AG166" s="25">
        <v>6.7786666666666662</v>
      </c>
      <c r="AH166" s="29">
        <v>3159.2955059481483</v>
      </c>
      <c r="AI166" s="27" t="s">
        <v>810</v>
      </c>
      <c r="AJ166" s="27">
        <v>91.193042057461597</v>
      </c>
      <c r="AK166" s="27">
        <v>76.695230806135157</v>
      </c>
      <c r="AL166" s="27">
        <v>167.89</v>
      </c>
      <c r="AM166" s="27">
        <v>189.90344999999999</v>
      </c>
      <c r="AN166" s="27">
        <v>53.316666666666663</v>
      </c>
      <c r="AO166" s="30">
        <v>3.2928333333333328</v>
      </c>
      <c r="AP166" s="27">
        <v>143.73666666666668</v>
      </c>
      <c r="AQ166" s="27">
        <v>148.29</v>
      </c>
      <c r="AR166" s="27">
        <v>115.52</v>
      </c>
      <c r="AS166" s="27">
        <v>10.766666666666666</v>
      </c>
      <c r="AT166" s="27">
        <v>467.33666666666664</v>
      </c>
      <c r="AU166" s="27">
        <v>4.9233333333333329</v>
      </c>
      <c r="AV166" s="27">
        <v>10.956666666666669</v>
      </c>
      <c r="AW166" s="27">
        <v>4.7866666666666662</v>
      </c>
      <c r="AX166" s="27">
        <v>18.25</v>
      </c>
      <c r="AY166" s="27">
        <v>59.75</v>
      </c>
      <c r="AZ166" s="27">
        <v>3.8066666666666666</v>
      </c>
      <c r="BA166" s="27">
        <v>1.2722222222222221</v>
      </c>
      <c r="BB166" s="27">
        <v>18.003333333333334</v>
      </c>
      <c r="BC166" s="27">
        <v>27.040000000000003</v>
      </c>
      <c r="BD166" s="27">
        <v>20.156666666666666</v>
      </c>
      <c r="BE166" s="27">
        <v>34.166666666666664</v>
      </c>
      <c r="BF166" s="27">
        <v>82.100000000000009</v>
      </c>
      <c r="BG166" s="27">
        <v>12.221666666666669</v>
      </c>
      <c r="BH166" s="27">
        <v>13.553333333333335</v>
      </c>
      <c r="BI166" s="27">
        <v>21.666666666666668</v>
      </c>
      <c r="BJ166" s="27">
        <v>3.6333333333333333</v>
      </c>
      <c r="BK166" s="27">
        <v>61.609999999999992</v>
      </c>
      <c r="BL166" s="27">
        <v>10.465555555555556</v>
      </c>
      <c r="BM166" s="27">
        <v>11.661111111111111</v>
      </c>
    </row>
    <row r="167" spans="1:65" x14ac:dyDescent="0.35">
      <c r="A167" s="13">
        <v>3716740350</v>
      </c>
      <c r="B167" t="s">
        <v>485</v>
      </c>
      <c r="C167" t="s">
        <v>488</v>
      </c>
      <c r="D167" t="s">
        <v>489</v>
      </c>
      <c r="E167" s="27">
        <v>13.876666666666665</v>
      </c>
      <c r="F167" s="27">
        <v>6.115100775193798</v>
      </c>
      <c r="G167" s="27">
        <v>5.0766666666666671</v>
      </c>
      <c r="H167" s="27">
        <v>1.55</v>
      </c>
      <c r="I167" s="27">
        <v>1.2466666666666668</v>
      </c>
      <c r="J167" s="27">
        <v>4.6599999999999993</v>
      </c>
      <c r="K167" s="27">
        <v>4.2200000000000006</v>
      </c>
      <c r="L167" s="27">
        <v>1.6566666666666665</v>
      </c>
      <c r="M167" s="27">
        <v>4.5333333333333332</v>
      </c>
      <c r="N167" s="27">
        <v>5.2966666666666669</v>
      </c>
      <c r="O167" s="27">
        <v>0.58333333333333337</v>
      </c>
      <c r="P167" s="27">
        <v>1.8333333333333333</v>
      </c>
      <c r="Q167" s="27">
        <v>3.9933333333333336</v>
      </c>
      <c r="R167" s="27">
        <v>4.5200000000000005</v>
      </c>
      <c r="S167" s="27">
        <v>5.8633333333333333</v>
      </c>
      <c r="T167" s="27">
        <v>4.246666666666667</v>
      </c>
      <c r="U167" s="27">
        <v>5.246666666666667</v>
      </c>
      <c r="V167" s="27">
        <v>1.7366666666666666</v>
      </c>
      <c r="W167" s="27">
        <v>2.4899999999999998</v>
      </c>
      <c r="X167" s="27">
        <v>2.1033333333333331</v>
      </c>
      <c r="Y167" s="27">
        <v>19.893333333333331</v>
      </c>
      <c r="Z167" s="27">
        <v>7.1333333333333329</v>
      </c>
      <c r="AA167" s="27">
        <v>3.9299999999999997</v>
      </c>
      <c r="AB167" s="27">
        <v>1.9166666666666667</v>
      </c>
      <c r="AC167" s="27">
        <v>3.9899999999999998</v>
      </c>
      <c r="AD167" s="27">
        <v>2.85</v>
      </c>
      <c r="AE167" s="29">
        <v>1483.9166666666667</v>
      </c>
      <c r="AF167" s="29">
        <v>414268.66666666669</v>
      </c>
      <c r="AG167" s="25">
        <v>6.6824444444444451</v>
      </c>
      <c r="AH167" s="29">
        <v>2004.7818374781345</v>
      </c>
      <c r="AI167" s="27">
        <v>160.96010961360903</v>
      </c>
      <c r="AJ167" s="27" t="s">
        <v>810</v>
      </c>
      <c r="AK167" s="27" t="s">
        <v>810</v>
      </c>
      <c r="AL167" s="27">
        <v>160.96010961360903</v>
      </c>
      <c r="AM167" s="27">
        <v>187.97065000000001</v>
      </c>
      <c r="AN167" s="27">
        <v>57.919999999999995</v>
      </c>
      <c r="AO167" s="30">
        <v>3.1948333333333334</v>
      </c>
      <c r="AP167" s="27">
        <v>131.75</v>
      </c>
      <c r="AQ167" s="27">
        <v>157.26666666666668</v>
      </c>
      <c r="AR167" s="27">
        <v>130.26000000000002</v>
      </c>
      <c r="AS167" s="27">
        <v>10.780000000000001</v>
      </c>
      <c r="AT167" s="27">
        <v>483.22333333333336</v>
      </c>
      <c r="AU167" s="27">
        <v>4.8999999999999995</v>
      </c>
      <c r="AV167" s="27">
        <v>11.643333333333333</v>
      </c>
      <c r="AW167" s="27">
        <v>5.0199999999999996</v>
      </c>
      <c r="AX167" s="27">
        <v>30.016666666666666</v>
      </c>
      <c r="AY167" s="27">
        <v>39.6</v>
      </c>
      <c r="AZ167" s="27">
        <v>3.75</v>
      </c>
      <c r="BA167" s="27">
        <v>1.3399999999999999</v>
      </c>
      <c r="BB167" s="27">
        <v>15.33</v>
      </c>
      <c r="BC167" s="27">
        <v>51.706666666666671</v>
      </c>
      <c r="BD167" s="27">
        <v>25.23</v>
      </c>
      <c r="BE167" s="27">
        <v>38.896666666666668</v>
      </c>
      <c r="BF167" s="27">
        <v>83.053333333333327</v>
      </c>
      <c r="BG167" s="27">
        <v>14.271388888888888</v>
      </c>
      <c r="BH167" s="27">
        <v>13.666666666666666</v>
      </c>
      <c r="BI167" s="27">
        <v>18.626666666666665</v>
      </c>
      <c r="BJ167" s="27">
        <v>4.1866666666666665</v>
      </c>
      <c r="BK167" s="27">
        <v>78.976666666666674</v>
      </c>
      <c r="BL167" s="27">
        <v>10.313333333333333</v>
      </c>
      <c r="BM167" s="27">
        <v>11.71</v>
      </c>
    </row>
    <row r="168" spans="1:65" x14ac:dyDescent="0.35">
      <c r="A168" s="13">
        <v>3720500440</v>
      </c>
      <c r="B168" t="s">
        <v>485</v>
      </c>
      <c r="C168" t="s">
        <v>491</v>
      </c>
      <c r="D168" t="s">
        <v>851</v>
      </c>
      <c r="E168" s="27">
        <v>14.121396502218744</v>
      </c>
      <c r="F168" s="27">
        <v>6.2846666666666664</v>
      </c>
      <c r="G168" s="27">
        <v>5.3027996442072496</v>
      </c>
      <c r="H168" s="27">
        <v>1.3646129541864138</v>
      </c>
      <c r="I168" s="27">
        <v>1.3204878048780486</v>
      </c>
      <c r="J168" s="27">
        <v>4.6390076148366495</v>
      </c>
      <c r="K168" s="27">
        <v>4.3207851335656215</v>
      </c>
      <c r="L168" s="27">
        <v>1.7285808580858086</v>
      </c>
      <c r="M168" s="27">
        <v>4.7597468354430381</v>
      </c>
      <c r="N168" s="27">
        <v>4.9900000000000011</v>
      </c>
      <c r="O168" s="27">
        <v>0.54999999999999993</v>
      </c>
      <c r="P168" s="27">
        <v>1.8878088578088577</v>
      </c>
      <c r="Q168" s="27">
        <v>4.1225092041914477</v>
      </c>
      <c r="R168" s="27">
        <v>4.6225209256523883</v>
      </c>
      <c r="S168" s="27">
        <v>6.1057978723404256</v>
      </c>
      <c r="T168" s="27">
        <v>4.4001806378775052</v>
      </c>
      <c r="U168" s="27">
        <v>5.3321093911248711</v>
      </c>
      <c r="V168" s="27">
        <v>1.8307031778228531</v>
      </c>
      <c r="W168" s="27">
        <v>2.5682738095238098</v>
      </c>
      <c r="X168" s="27">
        <v>2.222711402073104</v>
      </c>
      <c r="Y168" s="27">
        <v>20.32799511002445</v>
      </c>
      <c r="Z168" s="27">
        <v>7.737682314732802</v>
      </c>
      <c r="AA168" s="27">
        <v>4.0411406518010295</v>
      </c>
      <c r="AB168" s="27">
        <v>2.0036194029850751</v>
      </c>
      <c r="AC168" s="27">
        <v>4.1400403341976375</v>
      </c>
      <c r="AD168" s="27">
        <v>2.9640886699507387</v>
      </c>
      <c r="AE168" s="29">
        <v>1744.0033333333333</v>
      </c>
      <c r="AF168" s="29">
        <v>498199.33333333331</v>
      </c>
      <c r="AG168" s="25">
        <v>6.9568666666666665</v>
      </c>
      <c r="AH168" s="29">
        <v>2475.9875292651486</v>
      </c>
      <c r="AI168" s="27">
        <v>161.7128411690685</v>
      </c>
      <c r="AJ168" s="27" t="s">
        <v>810</v>
      </c>
      <c r="AK168" s="27" t="s">
        <v>810</v>
      </c>
      <c r="AL168" s="27">
        <v>161.7128411690685</v>
      </c>
      <c r="AM168" s="27">
        <v>186.82195000000002</v>
      </c>
      <c r="AN168" s="27">
        <v>42.846666666666664</v>
      </c>
      <c r="AO168" s="30">
        <v>3.3182500000000004</v>
      </c>
      <c r="AP168" s="27">
        <v>126.46</v>
      </c>
      <c r="AQ168" s="27">
        <v>146.71333333333334</v>
      </c>
      <c r="AR168" s="27">
        <v>136.77333333333334</v>
      </c>
      <c r="AS168" s="27">
        <v>10.936480446927375</v>
      </c>
      <c r="AT168" s="27">
        <v>385.25666666666666</v>
      </c>
      <c r="AU168" s="27">
        <v>5.330000000000001</v>
      </c>
      <c r="AV168" s="27">
        <v>10.726666666666667</v>
      </c>
      <c r="AW168" s="27">
        <v>4.8933333333333335</v>
      </c>
      <c r="AX168" s="27">
        <v>28.2</v>
      </c>
      <c r="AY168" s="27">
        <v>50.333333333333336</v>
      </c>
      <c r="AZ168" s="27">
        <v>3.8453276353276351</v>
      </c>
      <c r="BA168" s="27">
        <v>1.3329729729729729</v>
      </c>
      <c r="BB168" s="27">
        <v>18.59</v>
      </c>
      <c r="BC168" s="27">
        <v>36.896666666666668</v>
      </c>
      <c r="BD168" s="27">
        <v>27.320000000000004</v>
      </c>
      <c r="BE168" s="27">
        <v>29.290000000000003</v>
      </c>
      <c r="BF168" s="27">
        <v>78.653333333333336</v>
      </c>
      <c r="BG168" s="27">
        <v>12.604722222222222</v>
      </c>
      <c r="BH168" s="27">
        <v>12.186666666666667</v>
      </c>
      <c r="BI168" s="27">
        <v>20</v>
      </c>
      <c r="BJ168" s="27">
        <v>3.19</v>
      </c>
      <c r="BK168" s="27">
        <v>71.47</v>
      </c>
      <c r="BL168" s="27">
        <v>10.457981845049611</v>
      </c>
      <c r="BM168" s="27">
        <v>12.016880503144655</v>
      </c>
    </row>
    <row r="169" spans="1:65" x14ac:dyDescent="0.35">
      <c r="A169" s="13">
        <v>3739580740</v>
      </c>
      <c r="B169" t="s">
        <v>485</v>
      </c>
      <c r="C169" t="s">
        <v>493</v>
      </c>
      <c r="D169" t="s">
        <v>494</v>
      </c>
      <c r="E169" s="27">
        <v>13.788333333333332</v>
      </c>
      <c r="F169" s="27">
        <v>6.1263333333333323</v>
      </c>
      <c r="G169" s="27">
        <v>5.0549999999999997</v>
      </c>
      <c r="H169" s="27">
        <v>1.5033333333333332</v>
      </c>
      <c r="I169" s="27">
        <v>1.3</v>
      </c>
      <c r="J169" s="27">
        <v>4.6066666666666665</v>
      </c>
      <c r="K169" s="27">
        <v>3.7699999999999996</v>
      </c>
      <c r="L169" s="27">
        <v>1.6166666666666665</v>
      </c>
      <c r="M169" s="27">
        <v>4.5766666666666671</v>
      </c>
      <c r="N169" s="27">
        <v>5.0516666666666667</v>
      </c>
      <c r="O169" s="27">
        <v>0.55666666666666664</v>
      </c>
      <c r="P169" s="27">
        <v>1.7850000000000001</v>
      </c>
      <c r="Q169" s="27">
        <v>4.0200000000000005</v>
      </c>
      <c r="R169" s="27">
        <v>4.3966666666666674</v>
      </c>
      <c r="S169" s="27">
        <v>5.5316666666666663</v>
      </c>
      <c r="T169" s="27">
        <v>4.0366666666666662</v>
      </c>
      <c r="U169" s="27">
        <v>5.1533333333333333</v>
      </c>
      <c r="V169" s="27">
        <v>1.6933333333333334</v>
      </c>
      <c r="W169" s="27">
        <v>2.4516666666666667</v>
      </c>
      <c r="X169" s="27">
        <v>2.1316666666666664</v>
      </c>
      <c r="Y169" s="27">
        <v>20.215</v>
      </c>
      <c r="Z169" s="27">
        <v>6.5883333333333338</v>
      </c>
      <c r="AA169" s="27">
        <v>3.7783333333333338</v>
      </c>
      <c r="AB169" s="27">
        <v>1.7683333333333333</v>
      </c>
      <c r="AC169" s="27">
        <v>4.0066666666666668</v>
      </c>
      <c r="AD169" s="27">
        <v>2.7550000000000003</v>
      </c>
      <c r="AE169" s="29">
        <v>1700.6899999999998</v>
      </c>
      <c r="AF169" s="29">
        <v>437451.66666666669</v>
      </c>
      <c r="AG169" s="25">
        <v>6.6830952380952384</v>
      </c>
      <c r="AH169" s="29">
        <v>2113.733681661201</v>
      </c>
      <c r="AI169" s="27" t="s">
        <v>810</v>
      </c>
      <c r="AJ169" s="27">
        <v>114.75385002895685</v>
      </c>
      <c r="AK169" s="27">
        <v>76.974197904301306</v>
      </c>
      <c r="AL169" s="27">
        <v>191.72</v>
      </c>
      <c r="AM169" s="27">
        <v>186.28390000000002</v>
      </c>
      <c r="AN169" s="27">
        <v>50</v>
      </c>
      <c r="AO169" s="30">
        <v>3.3591111111111114</v>
      </c>
      <c r="AP169" s="27">
        <v>113.16666666666667</v>
      </c>
      <c r="AQ169" s="27">
        <v>146.11333333333332</v>
      </c>
      <c r="AR169" s="27">
        <v>149.5</v>
      </c>
      <c r="AS169" s="27">
        <v>10.906666666666666</v>
      </c>
      <c r="AT169" s="27">
        <v>438.8533333333333</v>
      </c>
      <c r="AU169" s="27">
        <v>4.8633333333333333</v>
      </c>
      <c r="AV169" s="27">
        <v>10.790000000000001</v>
      </c>
      <c r="AW169" s="27">
        <v>4.8233333333333333</v>
      </c>
      <c r="AX169" s="27">
        <v>26.096666666666664</v>
      </c>
      <c r="AY169" s="27">
        <v>53.193333333333328</v>
      </c>
      <c r="AZ169" s="27">
        <v>3.81</v>
      </c>
      <c r="BA169" s="27">
        <v>1.2699999999999998</v>
      </c>
      <c r="BB169" s="27">
        <v>18.303333333333338</v>
      </c>
      <c r="BC169" s="27">
        <v>31.383333333333336</v>
      </c>
      <c r="BD169" s="27">
        <v>27</v>
      </c>
      <c r="BE169" s="27">
        <v>34.5</v>
      </c>
      <c r="BF169" s="27">
        <v>100</v>
      </c>
      <c r="BG169" s="27">
        <v>13</v>
      </c>
      <c r="BH169" s="27">
        <v>12.673333333333332</v>
      </c>
      <c r="BI169" s="27">
        <v>20.2</v>
      </c>
      <c r="BJ169" s="27">
        <v>3.7600000000000002</v>
      </c>
      <c r="BK169" s="27">
        <v>60.443333333333328</v>
      </c>
      <c r="BL169" s="27">
        <v>10.35</v>
      </c>
      <c r="BM169" s="27">
        <v>11.646666666666667</v>
      </c>
    </row>
    <row r="170" spans="1:65" x14ac:dyDescent="0.35">
      <c r="A170" s="13">
        <v>3716740755</v>
      </c>
      <c r="B170" t="s">
        <v>485</v>
      </c>
      <c r="C170" t="s">
        <v>488</v>
      </c>
      <c r="D170" t="s">
        <v>490</v>
      </c>
      <c r="E170" s="27">
        <v>13.876666666666667</v>
      </c>
      <c r="F170" s="27">
        <v>5.9285333333333332</v>
      </c>
      <c r="G170" s="27">
        <v>4.8600000000000003</v>
      </c>
      <c r="H170" s="27">
        <v>1.5866666666666667</v>
      </c>
      <c r="I170" s="27">
        <v>1.1166666666666665</v>
      </c>
      <c r="J170" s="27">
        <v>4.5733333333333333</v>
      </c>
      <c r="K170" s="27">
        <v>3.8800000000000003</v>
      </c>
      <c r="L170" s="27">
        <v>1.5666666666666667</v>
      </c>
      <c r="M170" s="27">
        <v>4.38</v>
      </c>
      <c r="N170" s="27">
        <v>5.1766666666666667</v>
      </c>
      <c r="O170" s="27">
        <v>0.70735349999999997</v>
      </c>
      <c r="P170" s="27">
        <v>1.8099999999999998</v>
      </c>
      <c r="Q170" s="27">
        <v>3.6966666666666668</v>
      </c>
      <c r="R170" s="27">
        <v>4.4733333333333327</v>
      </c>
      <c r="S170" s="27">
        <v>5.6066666666666665</v>
      </c>
      <c r="T170" s="27">
        <v>4.0199999999999996</v>
      </c>
      <c r="U170" s="27">
        <v>5.07</v>
      </c>
      <c r="V170" s="27">
        <v>1.5233333333333334</v>
      </c>
      <c r="W170" s="27">
        <v>2.4026666666666667</v>
      </c>
      <c r="X170" s="27">
        <v>1.92</v>
      </c>
      <c r="Y170" s="27">
        <v>18.753333333333334</v>
      </c>
      <c r="Z170" s="27">
        <v>6.9266666666666667</v>
      </c>
      <c r="AA170" s="27">
        <v>3.6</v>
      </c>
      <c r="AB170" s="27">
        <v>1.7300000000000002</v>
      </c>
      <c r="AC170" s="27">
        <v>3.7900000000000005</v>
      </c>
      <c r="AD170" s="27">
        <v>2.72</v>
      </c>
      <c r="AE170" s="29">
        <v>1379.4433333333334</v>
      </c>
      <c r="AF170" s="29">
        <v>368363.33333333331</v>
      </c>
      <c r="AG170" s="25">
        <v>6.846111111111111</v>
      </c>
      <c r="AH170" s="29">
        <v>1813.0234155381997</v>
      </c>
      <c r="AI170" s="27" t="s">
        <v>810</v>
      </c>
      <c r="AJ170" s="27">
        <v>104.119652625</v>
      </c>
      <c r="AK170" s="27">
        <v>97.021052153346048</v>
      </c>
      <c r="AL170" s="27">
        <v>201.14</v>
      </c>
      <c r="AM170" s="27">
        <v>187.3229</v>
      </c>
      <c r="AN170" s="27">
        <v>63.55333333333332</v>
      </c>
      <c r="AO170" s="30">
        <v>3.4450833333333328</v>
      </c>
      <c r="AP170" s="27">
        <v>141.55666666666664</v>
      </c>
      <c r="AQ170" s="27">
        <v>136.37666666666667</v>
      </c>
      <c r="AR170" s="27">
        <v>100.16666666666667</v>
      </c>
      <c r="AS170" s="27">
        <v>10.236666666666666</v>
      </c>
      <c r="AT170" s="27">
        <v>429.52</v>
      </c>
      <c r="AU170" s="27">
        <v>5.6000000000000005</v>
      </c>
      <c r="AV170" s="27">
        <v>10.466666666666667</v>
      </c>
      <c r="AW170" s="27">
        <v>4.74</v>
      </c>
      <c r="AX170" s="27">
        <v>19</v>
      </c>
      <c r="AY170" s="27">
        <v>29.583333333333332</v>
      </c>
      <c r="AZ170" s="27">
        <v>3.65</v>
      </c>
      <c r="BA170" s="27">
        <v>1.0866666666666667</v>
      </c>
      <c r="BB170" s="27">
        <v>15.660000000000002</v>
      </c>
      <c r="BC170" s="27">
        <v>34.363333333333337</v>
      </c>
      <c r="BD170" s="27">
        <v>19.696666666666669</v>
      </c>
      <c r="BE170" s="27">
        <v>30.966666666666669</v>
      </c>
      <c r="BF170" s="27">
        <v>78.056666666666672</v>
      </c>
      <c r="BG170" s="27">
        <v>8.25</v>
      </c>
      <c r="BH170" s="27">
        <v>10.273333333333333</v>
      </c>
      <c r="BI170" s="27">
        <v>11</v>
      </c>
      <c r="BJ170" s="27">
        <v>3.4266666666666663</v>
      </c>
      <c r="BK170" s="27">
        <v>81.666666666666671</v>
      </c>
      <c r="BL170" s="27">
        <v>10.293333333333333</v>
      </c>
      <c r="BM170" s="27">
        <v>12.106666666666667</v>
      </c>
    </row>
    <row r="171" spans="1:65" x14ac:dyDescent="0.35">
      <c r="A171" s="13">
        <v>3749180825</v>
      </c>
      <c r="B171" t="s">
        <v>485</v>
      </c>
      <c r="C171" t="s">
        <v>495</v>
      </c>
      <c r="D171" t="s">
        <v>496</v>
      </c>
      <c r="E171" s="27">
        <v>14.010977742131866</v>
      </c>
      <c r="F171" s="27">
        <v>5.7435088312978211</v>
      </c>
      <c r="G171" s="27">
        <v>4.7562479672490623</v>
      </c>
      <c r="H171" s="27">
        <v>1.3884315900159001</v>
      </c>
      <c r="I171" s="27">
        <v>1.1544926517276934</v>
      </c>
      <c r="J171" s="27">
        <v>4.552914191984839</v>
      </c>
      <c r="K171" s="27">
        <v>4.0265683467457416</v>
      </c>
      <c r="L171" s="27">
        <v>1.5924876219738568</v>
      </c>
      <c r="M171" s="27">
        <v>4.4003750885450215</v>
      </c>
      <c r="N171" s="27">
        <v>5.2058507252677764</v>
      </c>
      <c r="O171" s="27">
        <v>0.56818247709491387</v>
      </c>
      <c r="P171" s="27">
        <v>1.8555759882367846</v>
      </c>
      <c r="Q171" s="27">
        <v>3.7520599273668722</v>
      </c>
      <c r="R171" s="27">
        <v>4.4653780278063868</v>
      </c>
      <c r="S171" s="27">
        <v>5.6920862067322204</v>
      </c>
      <c r="T171" s="27">
        <v>3.8090928580445449</v>
      </c>
      <c r="U171" s="27">
        <v>5.059612252926839</v>
      </c>
      <c r="V171" s="27">
        <v>1.5481763327255864</v>
      </c>
      <c r="W171" s="27">
        <v>2.3539874695542182</v>
      </c>
      <c r="X171" s="27">
        <v>1.9403097182168783</v>
      </c>
      <c r="Y171" s="27">
        <v>18.987951223593637</v>
      </c>
      <c r="Z171" s="27">
        <v>6.5333359009584058</v>
      </c>
      <c r="AA171" s="27">
        <v>3.5789101442365259</v>
      </c>
      <c r="AB171" s="27">
        <v>1.8048399794046379</v>
      </c>
      <c r="AC171" s="27">
        <v>3.8171062426335962</v>
      </c>
      <c r="AD171" s="27">
        <v>2.7435614989695196</v>
      </c>
      <c r="AE171" s="29">
        <v>904.05496233532403</v>
      </c>
      <c r="AF171" s="29">
        <v>315183.35651005636</v>
      </c>
      <c r="AG171" s="25">
        <v>6.6772700951893</v>
      </c>
      <c r="AH171" s="29">
        <v>1522.0457420741568</v>
      </c>
      <c r="AI171" s="27">
        <v>183.26510348011402</v>
      </c>
      <c r="AJ171" s="27" t="s">
        <v>810</v>
      </c>
      <c r="AK171" s="27" t="s">
        <v>810</v>
      </c>
      <c r="AL171" s="27">
        <v>183.26510348011402</v>
      </c>
      <c r="AM171" s="27">
        <v>186.66788060389138</v>
      </c>
      <c r="AN171" s="27">
        <v>15.826297556083292</v>
      </c>
      <c r="AO171" s="30">
        <v>3.4432613282741067</v>
      </c>
      <c r="AP171" s="27">
        <v>183.43568763860785</v>
      </c>
      <c r="AQ171" s="27">
        <v>194.38553728279749</v>
      </c>
      <c r="AR171" s="27">
        <v>137.936396189037</v>
      </c>
      <c r="AS171" s="27">
        <v>10.436086344843249</v>
      </c>
      <c r="AT171" s="27">
        <v>348.70876796291333</v>
      </c>
      <c r="AU171" s="27">
        <v>4.9289520943754956</v>
      </c>
      <c r="AV171" s="27">
        <v>13.119163360729674</v>
      </c>
      <c r="AW171" s="27">
        <v>6.0346045207488173</v>
      </c>
      <c r="AX171" s="27">
        <v>13.432739878501915</v>
      </c>
      <c r="AY171" s="27">
        <v>27.710400926920425</v>
      </c>
      <c r="AZ171" s="27">
        <v>3.6315459137358808</v>
      </c>
      <c r="BA171" s="27">
        <v>1.272863827690234</v>
      </c>
      <c r="BB171" s="27">
        <v>13.026560300987532</v>
      </c>
      <c r="BC171" s="27">
        <v>26.044160688334468</v>
      </c>
      <c r="BD171" s="27">
        <v>20.916380170857558</v>
      </c>
      <c r="BE171" s="27">
        <v>29.038715844203068</v>
      </c>
      <c r="BF171" s="27">
        <v>103.03549149473476</v>
      </c>
      <c r="BG171" s="27">
        <v>16.6654388990051</v>
      </c>
      <c r="BH171" s="27">
        <v>6.2189508238836835</v>
      </c>
      <c r="BI171" s="27">
        <v>24.080281299372903</v>
      </c>
      <c r="BJ171" s="27">
        <v>2.8270783354180096</v>
      </c>
      <c r="BK171" s="27">
        <v>79.909119465156451</v>
      </c>
      <c r="BL171" s="27">
        <v>10.197384639423058</v>
      </c>
      <c r="BM171" s="27">
        <v>11.405725706290758</v>
      </c>
    </row>
    <row r="172" spans="1:65" x14ac:dyDescent="0.35">
      <c r="A172" s="13">
        <v>3749180950</v>
      </c>
      <c r="B172" t="s">
        <v>485</v>
      </c>
      <c r="C172" t="s">
        <v>495</v>
      </c>
      <c r="D172" t="s">
        <v>497</v>
      </c>
      <c r="E172" s="27">
        <v>13.959999999999999</v>
      </c>
      <c r="F172" s="27">
        <v>5.8058034528552467</v>
      </c>
      <c r="G172" s="27">
        <v>4.8066666666666675</v>
      </c>
      <c r="H172" s="27">
        <v>1.4066666666666665</v>
      </c>
      <c r="I172" s="27">
        <v>1.17</v>
      </c>
      <c r="J172" s="27">
        <v>4.5766666666666671</v>
      </c>
      <c r="K172" s="27">
        <v>3.9299999999999997</v>
      </c>
      <c r="L172" s="27">
        <v>1.5833333333333333</v>
      </c>
      <c r="M172" s="27">
        <v>4.4566666666666661</v>
      </c>
      <c r="N172" s="27">
        <v>5.0066666666666668</v>
      </c>
      <c r="O172" s="27">
        <v>0.63</v>
      </c>
      <c r="P172" s="27">
        <v>1.8099999999999998</v>
      </c>
      <c r="Q172" s="27">
        <v>3.8333333333333335</v>
      </c>
      <c r="R172" s="27">
        <v>4.4633333333333338</v>
      </c>
      <c r="S172" s="27">
        <v>5.669999999999999</v>
      </c>
      <c r="T172" s="27">
        <v>3.9933333333333336</v>
      </c>
      <c r="U172" s="27">
        <v>5.19</v>
      </c>
      <c r="V172" s="27">
        <v>1.5766666666666669</v>
      </c>
      <c r="W172" s="27">
        <v>2.4266666666666672</v>
      </c>
      <c r="X172" s="27">
        <v>1.9800000000000002</v>
      </c>
      <c r="Y172" s="27">
        <v>19.066666666666663</v>
      </c>
      <c r="Z172" s="27">
        <v>6.8566666666666665</v>
      </c>
      <c r="AA172" s="27">
        <v>3.7733333333333334</v>
      </c>
      <c r="AB172" s="27">
        <v>1.8433333333333335</v>
      </c>
      <c r="AC172" s="27">
        <v>3.8933333333333331</v>
      </c>
      <c r="AD172" s="27">
        <v>2.7633333333333332</v>
      </c>
      <c r="AE172" s="29">
        <v>1224.8166666666666</v>
      </c>
      <c r="AF172" s="29">
        <v>359314.66666666669</v>
      </c>
      <c r="AG172" s="25">
        <v>6.6944444444444438</v>
      </c>
      <c r="AH172" s="29">
        <v>1737.7876408011832</v>
      </c>
      <c r="AI172" s="27">
        <v>163.41132031424149</v>
      </c>
      <c r="AJ172" s="27" t="s">
        <v>810</v>
      </c>
      <c r="AK172" s="27" t="s">
        <v>810</v>
      </c>
      <c r="AL172" s="27">
        <v>163.41132031424149</v>
      </c>
      <c r="AM172" s="27">
        <v>186.82195000000002</v>
      </c>
      <c r="AN172" s="27">
        <v>48.776666666666664</v>
      </c>
      <c r="AO172" s="30">
        <v>3.3146</v>
      </c>
      <c r="AP172" s="27">
        <v>147.25</v>
      </c>
      <c r="AQ172" s="27">
        <v>157.27666666666667</v>
      </c>
      <c r="AR172" s="27">
        <v>126.55666666666667</v>
      </c>
      <c r="AS172" s="27">
        <v>10.473333333333334</v>
      </c>
      <c r="AT172" s="27">
        <v>548.32666666666671</v>
      </c>
      <c r="AU172" s="27">
        <v>5.7733333333333334</v>
      </c>
      <c r="AV172" s="27">
        <v>11.339999999999998</v>
      </c>
      <c r="AW172" s="27">
        <v>4.8233333333333333</v>
      </c>
      <c r="AX172" s="27">
        <v>22.166666666666668</v>
      </c>
      <c r="AY172" s="27">
        <v>52.723333333333336</v>
      </c>
      <c r="AZ172" s="27">
        <v>3.64</v>
      </c>
      <c r="BA172" s="27">
        <v>1.2466666666666668</v>
      </c>
      <c r="BB172" s="27">
        <v>19.39</v>
      </c>
      <c r="BC172" s="27">
        <v>38.49666666666667</v>
      </c>
      <c r="BD172" s="27">
        <v>32.386666666666663</v>
      </c>
      <c r="BE172" s="27">
        <v>36.473333333333336</v>
      </c>
      <c r="BF172" s="27">
        <v>135.22333333333333</v>
      </c>
      <c r="BG172" s="27">
        <v>6.333333333333333</v>
      </c>
      <c r="BH172" s="27">
        <v>11.576666666666668</v>
      </c>
      <c r="BI172" s="27">
        <v>20</v>
      </c>
      <c r="BJ172" s="27">
        <v>3.2933333333333334</v>
      </c>
      <c r="BK172" s="27">
        <v>74.666666666666671</v>
      </c>
      <c r="BL172" s="27">
        <v>10.173333333333332</v>
      </c>
      <c r="BM172" s="27">
        <v>11.536666666666667</v>
      </c>
    </row>
    <row r="173" spans="1:65" x14ac:dyDescent="0.35">
      <c r="A173" s="13">
        <v>3813900200</v>
      </c>
      <c r="B173" t="s">
        <v>498</v>
      </c>
      <c r="C173" t="s">
        <v>499</v>
      </c>
      <c r="D173" t="s">
        <v>500</v>
      </c>
      <c r="E173" s="27">
        <v>13.96</v>
      </c>
      <c r="F173" s="27">
        <v>5.2947393939393939</v>
      </c>
      <c r="G173" s="27">
        <v>4.5966666666666667</v>
      </c>
      <c r="H173" s="27">
        <v>1.38</v>
      </c>
      <c r="I173" s="27">
        <v>1.1466666666666667</v>
      </c>
      <c r="J173" s="27">
        <v>4.4866666666666672</v>
      </c>
      <c r="K173" s="27">
        <v>3.69</v>
      </c>
      <c r="L173" s="27">
        <v>1.5533333333333335</v>
      </c>
      <c r="M173" s="27">
        <v>3.97</v>
      </c>
      <c r="N173" s="27">
        <v>4.626666666666666</v>
      </c>
      <c r="O173" s="27">
        <v>0.78853983669901007</v>
      </c>
      <c r="P173" s="27">
        <v>1.9433333333333334</v>
      </c>
      <c r="Q173" s="27">
        <v>3.7766666666666668</v>
      </c>
      <c r="R173" s="27">
        <v>4.2033333333333331</v>
      </c>
      <c r="S173" s="27">
        <v>6.05</v>
      </c>
      <c r="T173" s="27">
        <v>3.6133333333333333</v>
      </c>
      <c r="U173" s="27">
        <v>5.0466666666666669</v>
      </c>
      <c r="V173" s="27">
        <v>1.4233333333333331</v>
      </c>
      <c r="W173" s="27">
        <v>2.3466666666666667</v>
      </c>
      <c r="X173" s="27">
        <v>1.9633333333333336</v>
      </c>
      <c r="Y173" s="27">
        <v>19.38</v>
      </c>
      <c r="Z173" s="27">
        <v>6.6099999999999994</v>
      </c>
      <c r="AA173" s="27">
        <v>3.2433333333333336</v>
      </c>
      <c r="AB173" s="27">
        <v>1.6133333333333333</v>
      </c>
      <c r="AC173" s="27">
        <v>3.5533333333333332</v>
      </c>
      <c r="AD173" s="27">
        <v>2.5266666666666668</v>
      </c>
      <c r="AE173" s="29">
        <v>1142.8733333333332</v>
      </c>
      <c r="AF173" s="29">
        <v>491840</v>
      </c>
      <c r="AG173" s="25">
        <v>6.4301666666666675</v>
      </c>
      <c r="AH173" s="29">
        <v>2313.8554391719858</v>
      </c>
      <c r="AI173" s="27" t="s">
        <v>810</v>
      </c>
      <c r="AJ173" s="27">
        <v>77.62321703395871</v>
      </c>
      <c r="AK173" s="27">
        <v>89.035201314041629</v>
      </c>
      <c r="AL173" s="27">
        <v>166.66000000000003</v>
      </c>
      <c r="AM173" s="27">
        <v>192.28195000000002</v>
      </c>
      <c r="AN173" s="27">
        <v>64.596666666666678</v>
      </c>
      <c r="AO173" s="30">
        <v>3.3403749999999999</v>
      </c>
      <c r="AP173" s="27">
        <v>122.2</v>
      </c>
      <c r="AQ173" s="27">
        <v>182.31333333333336</v>
      </c>
      <c r="AR173" s="27">
        <v>115.16666666666667</v>
      </c>
      <c r="AS173" s="27">
        <v>10.206666666666665</v>
      </c>
      <c r="AT173" s="27">
        <v>544.09666666666669</v>
      </c>
      <c r="AU173" s="27">
        <v>5.4899999999999993</v>
      </c>
      <c r="AV173" s="27">
        <v>12.386666666666665</v>
      </c>
      <c r="AW173" s="27">
        <v>4.9033333333333324</v>
      </c>
      <c r="AX173" s="27">
        <v>23.666666666666668</v>
      </c>
      <c r="AY173" s="27">
        <v>42.24</v>
      </c>
      <c r="AZ173" s="27">
        <v>4.0466666666666669</v>
      </c>
      <c r="BA173" s="27">
        <v>1.1000000000000001</v>
      </c>
      <c r="BB173" s="27">
        <v>13.083333333333334</v>
      </c>
      <c r="BC173" s="27">
        <v>46.330000000000005</v>
      </c>
      <c r="BD173" s="27">
        <v>22.549999999999997</v>
      </c>
      <c r="BE173" s="27">
        <v>46.163333333333334</v>
      </c>
      <c r="BF173" s="27">
        <v>81.25</v>
      </c>
      <c r="BG173" s="27">
        <v>10.99</v>
      </c>
      <c r="BH173" s="27">
        <v>12</v>
      </c>
      <c r="BI173" s="27">
        <v>15.333333333333334</v>
      </c>
      <c r="BJ173" s="27">
        <v>3.8900000000000006</v>
      </c>
      <c r="BK173" s="27">
        <v>55.043333333333329</v>
      </c>
      <c r="BL173" s="27">
        <v>10.561666666666666</v>
      </c>
      <c r="BM173" s="27">
        <v>10.36691358</v>
      </c>
    </row>
    <row r="174" spans="1:65" x14ac:dyDescent="0.35">
      <c r="A174" s="13">
        <v>3822020400</v>
      </c>
      <c r="B174" t="s">
        <v>498</v>
      </c>
      <c r="C174" t="s">
        <v>887</v>
      </c>
      <c r="D174" t="s">
        <v>888</v>
      </c>
      <c r="E174" s="27">
        <v>14.020000000000001</v>
      </c>
      <c r="F174" s="27">
        <v>5.7971266666666663</v>
      </c>
      <c r="G174" s="27">
        <v>5.0366666666666662</v>
      </c>
      <c r="H174" s="27">
        <v>1.4133333333333333</v>
      </c>
      <c r="I174" s="27">
        <v>1.17</v>
      </c>
      <c r="J174" s="27">
        <v>4.623333333333334</v>
      </c>
      <c r="K174" s="27">
        <v>3.7733333333333334</v>
      </c>
      <c r="L174" s="27">
        <v>1.6366666666666667</v>
      </c>
      <c r="M174" s="27">
        <v>4.4133333333333331</v>
      </c>
      <c r="N174" s="27">
        <v>4.8466666666666667</v>
      </c>
      <c r="O174" s="27">
        <v>0.63455616666666659</v>
      </c>
      <c r="P174" s="27">
        <v>1.9233333333333331</v>
      </c>
      <c r="Q174" s="27">
        <v>3.8566666666666669</v>
      </c>
      <c r="R174" s="27">
        <v>4.3599999999999994</v>
      </c>
      <c r="S174" s="27">
        <v>5.8066666666666675</v>
      </c>
      <c r="T174" s="27">
        <v>3.9500000000000006</v>
      </c>
      <c r="U174" s="27">
        <v>5.13</v>
      </c>
      <c r="V174" s="27">
        <v>1.6600000000000001</v>
      </c>
      <c r="W174" s="27">
        <v>2.4766666666666666</v>
      </c>
      <c r="X174" s="27">
        <v>2.0533333333333332</v>
      </c>
      <c r="Y174" s="27">
        <v>19.086666666666666</v>
      </c>
      <c r="Z174" s="27">
        <v>7.6833333333333336</v>
      </c>
      <c r="AA174" s="27">
        <v>3.59</v>
      </c>
      <c r="AB174" s="27">
        <v>1.7833333333333334</v>
      </c>
      <c r="AC174" s="27">
        <v>3.8033333333333332</v>
      </c>
      <c r="AD174" s="27">
        <v>2.7133333333333334</v>
      </c>
      <c r="AE174" s="29">
        <v>1667.25</v>
      </c>
      <c r="AF174" s="29">
        <v>340781</v>
      </c>
      <c r="AG174" s="25">
        <v>7.2056666666666658</v>
      </c>
      <c r="AH174" s="29">
        <v>1736.4697138831416</v>
      </c>
      <c r="AI174" s="27" t="s">
        <v>810</v>
      </c>
      <c r="AJ174" s="27">
        <v>79.111628921278978</v>
      </c>
      <c r="AK174" s="27">
        <v>110.52290501943475</v>
      </c>
      <c r="AL174" s="27">
        <v>189.63</v>
      </c>
      <c r="AM174" s="27">
        <v>194.5239</v>
      </c>
      <c r="AN174" s="27">
        <v>66.739999999999995</v>
      </c>
      <c r="AO174" s="30">
        <v>3.2286666666666668</v>
      </c>
      <c r="AP174" s="27">
        <v>105.58666666666666</v>
      </c>
      <c r="AQ174" s="27">
        <v>194.21333333333334</v>
      </c>
      <c r="AR174" s="27">
        <v>119.39333333333333</v>
      </c>
      <c r="AS174" s="27">
        <v>10.546666666666667</v>
      </c>
      <c r="AT174" s="27">
        <v>465.3</v>
      </c>
      <c r="AU174" s="27">
        <v>5.59</v>
      </c>
      <c r="AV174" s="27">
        <v>13.160000000000002</v>
      </c>
      <c r="AW174" s="27">
        <v>4.9466666666666663</v>
      </c>
      <c r="AX174" s="27">
        <v>27.916666666666668</v>
      </c>
      <c r="AY174" s="27">
        <v>39.733333333333334</v>
      </c>
      <c r="AZ174" s="27">
        <v>3.9333333333333331</v>
      </c>
      <c r="BA174" s="27">
        <v>1.37</v>
      </c>
      <c r="BB174" s="27">
        <v>20.333333333333332</v>
      </c>
      <c r="BC174" s="27">
        <v>40.773333333333333</v>
      </c>
      <c r="BD174" s="27">
        <v>44.5</v>
      </c>
      <c r="BE174" s="27">
        <v>41.323333333333331</v>
      </c>
      <c r="BF174" s="27">
        <v>121.53000000000002</v>
      </c>
      <c r="BG174" s="27">
        <v>8.3333333333333339</v>
      </c>
      <c r="BH174" s="27">
        <v>12.286666666666667</v>
      </c>
      <c r="BI174" s="27">
        <v>19</v>
      </c>
      <c r="BJ174" s="27">
        <v>3.69</v>
      </c>
      <c r="BK174" s="27">
        <v>68.13000000000001</v>
      </c>
      <c r="BL174" s="27">
        <v>10.49</v>
      </c>
      <c r="BM174" s="27">
        <v>12.15</v>
      </c>
    </row>
    <row r="175" spans="1:65" x14ac:dyDescent="0.35">
      <c r="A175" s="13">
        <v>3824220500</v>
      </c>
      <c r="B175" t="s">
        <v>498</v>
      </c>
      <c r="C175" t="s">
        <v>501</v>
      </c>
      <c r="D175" t="s">
        <v>502</v>
      </c>
      <c r="E175" s="27">
        <v>14.07</v>
      </c>
      <c r="F175" s="27">
        <v>5.5230081300813012</v>
      </c>
      <c r="G175" s="27">
        <v>4.5266666666666673</v>
      </c>
      <c r="H175" s="27">
        <v>1.3766666666666667</v>
      </c>
      <c r="I175" s="27">
        <v>1.1233333333333333</v>
      </c>
      <c r="J175" s="27">
        <v>4.4766666666666666</v>
      </c>
      <c r="K175" s="27">
        <v>3.72</v>
      </c>
      <c r="L175" s="27">
        <v>1.5433333333333332</v>
      </c>
      <c r="M175" s="27">
        <v>4.4533333333333331</v>
      </c>
      <c r="N175" s="27">
        <v>4.9433333333333334</v>
      </c>
      <c r="O175" s="27">
        <v>0.68423753915855945</v>
      </c>
      <c r="P175" s="27">
        <v>1.9466666666666665</v>
      </c>
      <c r="Q175" s="27">
        <v>3.5799999999999996</v>
      </c>
      <c r="R175" s="27">
        <v>4.3099999999999996</v>
      </c>
      <c r="S175" s="27">
        <v>5.8866666666666658</v>
      </c>
      <c r="T175" s="27">
        <v>3.5866666666666664</v>
      </c>
      <c r="U175" s="27">
        <v>5.1433333333333335</v>
      </c>
      <c r="V175" s="27">
        <v>1.4366666666666668</v>
      </c>
      <c r="W175" s="27">
        <v>2.3166666666666664</v>
      </c>
      <c r="X175" s="27">
        <v>1.95</v>
      </c>
      <c r="Y175" s="27">
        <v>18.790000000000003</v>
      </c>
      <c r="Z175" s="27">
        <v>6.5133333333333345</v>
      </c>
      <c r="AA175" s="27">
        <v>3.1666666666666665</v>
      </c>
      <c r="AB175" s="27">
        <v>1.6133333333333333</v>
      </c>
      <c r="AC175" s="27">
        <v>3.6966666666666668</v>
      </c>
      <c r="AD175" s="27">
        <v>2.5866666666666669</v>
      </c>
      <c r="AE175" s="29">
        <v>1221.25</v>
      </c>
      <c r="AF175" s="29">
        <v>409540.33333333331</v>
      </c>
      <c r="AG175" s="25">
        <v>6.5441666666666665</v>
      </c>
      <c r="AH175" s="29">
        <v>1952.9124464791973</v>
      </c>
      <c r="AI175" s="27" t="s">
        <v>810</v>
      </c>
      <c r="AJ175" s="27">
        <v>102.02240984796528</v>
      </c>
      <c r="AK175" s="27">
        <v>120.76708637164211</v>
      </c>
      <c r="AL175" s="27">
        <v>222.79</v>
      </c>
      <c r="AM175" s="27">
        <v>191.5239</v>
      </c>
      <c r="AN175" s="27">
        <v>57</v>
      </c>
      <c r="AO175" s="30">
        <v>3.2677499999999995</v>
      </c>
      <c r="AP175" s="27">
        <v>140.66666666666666</v>
      </c>
      <c r="AQ175" s="27">
        <v>169.5</v>
      </c>
      <c r="AR175" s="27">
        <v>96</v>
      </c>
      <c r="AS175" s="27">
        <v>10.063333333333333</v>
      </c>
      <c r="AT175" s="27">
        <v>517</v>
      </c>
      <c r="AU175" s="27">
        <v>6.59</v>
      </c>
      <c r="AV175" s="27">
        <v>10.49</v>
      </c>
      <c r="AW175" s="27">
        <v>4.8166666666666664</v>
      </c>
      <c r="AX175" s="27">
        <v>22.5</v>
      </c>
      <c r="AY175" s="27">
        <v>38</v>
      </c>
      <c r="AZ175" s="27">
        <v>3.8766666666666665</v>
      </c>
      <c r="BA175" s="27">
        <v>1.0433333333333332</v>
      </c>
      <c r="BB175" s="27">
        <v>13.826666666666666</v>
      </c>
      <c r="BC175" s="27">
        <v>36.663333333333334</v>
      </c>
      <c r="BD175" s="27">
        <v>22.909999999999997</v>
      </c>
      <c r="BE175" s="27">
        <v>29.27333333333333</v>
      </c>
      <c r="BF175" s="27">
        <v>80</v>
      </c>
      <c r="BG175" s="27">
        <v>8.3333333333333339</v>
      </c>
      <c r="BH175" s="27">
        <v>8.02</v>
      </c>
      <c r="BI175" s="27">
        <v>20</v>
      </c>
      <c r="BJ175" s="27">
        <v>2.78</v>
      </c>
      <c r="BK175" s="27">
        <v>65</v>
      </c>
      <c r="BL175" s="27">
        <v>10.113333333333335</v>
      </c>
      <c r="BM175" s="27">
        <v>10.623333333333333</v>
      </c>
    </row>
    <row r="176" spans="1:65" x14ac:dyDescent="0.35">
      <c r="A176" s="13">
        <v>3833500800</v>
      </c>
      <c r="B176" t="s">
        <v>498</v>
      </c>
      <c r="C176" t="s">
        <v>503</v>
      </c>
      <c r="D176" t="s">
        <v>504</v>
      </c>
      <c r="E176" s="27">
        <v>14.036666666666667</v>
      </c>
      <c r="F176" s="27">
        <v>5.618376068376068</v>
      </c>
      <c r="G176" s="27">
        <v>4.6000000000000005</v>
      </c>
      <c r="H176" s="27">
        <v>1.41</v>
      </c>
      <c r="I176" s="27">
        <v>1.1133333333333333</v>
      </c>
      <c r="J176" s="27">
        <v>4.4800000000000004</v>
      </c>
      <c r="K176" s="27">
        <v>3.8000000000000003</v>
      </c>
      <c r="L176" s="27">
        <v>1.5366666666666668</v>
      </c>
      <c r="M176" s="27">
        <v>4.2433333333333332</v>
      </c>
      <c r="N176" s="27">
        <v>4.6533333333333333</v>
      </c>
      <c r="O176" s="27">
        <v>0.58288447040328917</v>
      </c>
      <c r="P176" s="27">
        <v>1.9466666666666665</v>
      </c>
      <c r="Q176" s="27">
        <v>3.5366666666666666</v>
      </c>
      <c r="R176" s="27">
        <v>4.3899999999999997</v>
      </c>
      <c r="S176" s="27">
        <v>5.706666666666667</v>
      </c>
      <c r="T176" s="27">
        <v>3.5866666666666664</v>
      </c>
      <c r="U176" s="27">
        <v>5.0666666666666664</v>
      </c>
      <c r="V176" s="27">
        <v>1.4066666666666665</v>
      </c>
      <c r="W176" s="27">
        <v>2.3233333333333337</v>
      </c>
      <c r="X176" s="27">
        <v>1.9333333333333333</v>
      </c>
      <c r="Y176" s="27">
        <v>18.766666666666666</v>
      </c>
      <c r="Z176" s="27">
        <v>6.5133333333333328</v>
      </c>
      <c r="AA176" s="27">
        <v>3.1833333333333336</v>
      </c>
      <c r="AB176" s="27">
        <v>1.5833333333333333</v>
      </c>
      <c r="AC176" s="27">
        <v>3.7966666666666664</v>
      </c>
      <c r="AD176" s="27">
        <v>2.7033333333333331</v>
      </c>
      <c r="AE176" s="29">
        <v>1085.4433333333334</v>
      </c>
      <c r="AF176" s="29">
        <v>386539</v>
      </c>
      <c r="AG176" s="25">
        <v>6.9766666666666666</v>
      </c>
      <c r="AH176" s="29">
        <v>1924.6538369480988</v>
      </c>
      <c r="AI176" s="27" t="s">
        <v>810</v>
      </c>
      <c r="AJ176" s="27">
        <v>87.80064921408335</v>
      </c>
      <c r="AK176" s="27">
        <v>94.920227815509051</v>
      </c>
      <c r="AL176" s="27">
        <v>182.72</v>
      </c>
      <c r="AM176" s="27">
        <v>194.5239</v>
      </c>
      <c r="AN176" s="27">
        <v>71.206666666666663</v>
      </c>
      <c r="AO176" s="30">
        <v>3.3956111111111116</v>
      </c>
      <c r="AP176" s="27">
        <v>140.01</v>
      </c>
      <c r="AQ176" s="27">
        <v>166.95</v>
      </c>
      <c r="AR176" s="27">
        <v>135.25</v>
      </c>
      <c r="AS176" s="27">
        <v>10.02</v>
      </c>
      <c r="AT176" s="27">
        <v>518.15</v>
      </c>
      <c r="AU176" s="27">
        <v>5.4899999999999993</v>
      </c>
      <c r="AV176" s="27">
        <v>12.306666666666667</v>
      </c>
      <c r="AW176" s="27">
        <v>4.99</v>
      </c>
      <c r="AX176" s="27">
        <v>19.553333333333331</v>
      </c>
      <c r="AY176" s="27">
        <v>47.78</v>
      </c>
      <c r="AZ176" s="27">
        <v>3.7399999999999998</v>
      </c>
      <c r="BA176" s="27">
        <v>1.1200000000000001</v>
      </c>
      <c r="BB176" s="27">
        <v>15</v>
      </c>
      <c r="BC176" s="27">
        <v>49.333333333333336</v>
      </c>
      <c r="BD176" s="27">
        <v>43</v>
      </c>
      <c r="BE176" s="27">
        <v>45.833333333333336</v>
      </c>
      <c r="BF176" s="27">
        <v>95</v>
      </c>
      <c r="BG176" s="27">
        <v>18.673333333333332</v>
      </c>
      <c r="BH176" s="27">
        <v>12.666666666666666</v>
      </c>
      <c r="BI176" s="27">
        <v>7.5</v>
      </c>
      <c r="BJ176" s="27">
        <v>3.6833333333333336</v>
      </c>
      <c r="BK176" s="27">
        <v>51.5</v>
      </c>
      <c r="BL176" s="27">
        <v>10.751666666666665</v>
      </c>
      <c r="BM176" s="27">
        <v>10.783580246666666</v>
      </c>
    </row>
    <row r="177" spans="1:65" x14ac:dyDescent="0.35">
      <c r="A177" s="13">
        <v>3917140250</v>
      </c>
      <c r="B177" t="s">
        <v>505</v>
      </c>
      <c r="C177" t="s">
        <v>506</v>
      </c>
      <c r="D177" t="s">
        <v>507</v>
      </c>
      <c r="E177" s="27">
        <v>13.69</v>
      </c>
      <c r="F177" s="27">
        <v>5.9106600660066002</v>
      </c>
      <c r="G177" s="27">
        <v>5.1633333333333331</v>
      </c>
      <c r="H177" s="27">
        <v>1.7166666666666668</v>
      </c>
      <c r="I177" s="27">
        <v>1.2433333333333334</v>
      </c>
      <c r="J177" s="27">
        <v>4.7966666666666669</v>
      </c>
      <c r="K177" s="27">
        <v>4.2766666666666664</v>
      </c>
      <c r="L177" s="27">
        <v>1.6533333333333331</v>
      </c>
      <c r="M177" s="27">
        <v>4.6900000000000004</v>
      </c>
      <c r="N177" s="27">
        <v>5.05</v>
      </c>
      <c r="O177" s="27">
        <v>0.69999999999999984</v>
      </c>
      <c r="P177" s="27">
        <v>1.9766666666666666</v>
      </c>
      <c r="Q177" s="27">
        <v>3.9499999999999997</v>
      </c>
      <c r="R177" s="27">
        <v>4.4866666666666672</v>
      </c>
      <c r="S177" s="27">
        <v>5.9933333333333332</v>
      </c>
      <c r="T177" s="27">
        <v>4.3666666666666663</v>
      </c>
      <c r="U177" s="27">
        <v>5.4633333333333338</v>
      </c>
      <c r="V177" s="27">
        <v>1.5633333333333335</v>
      </c>
      <c r="W177" s="27">
        <v>2.563333333333333</v>
      </c>
      <c r="X177" s="27">
        <v>2.1266666666666669</v>
      </c>
      <c r="Y177" s="27">
        <v>20.263333333333332</v>
      </c>
      <c r="Z177" s="27">
        <v>8.1133333333333351</v>
      </c>
      <c r="AA177" s="27">
        <v>3.8833333333333333</v>
      </c>
      <c r="AB177" s="27">
        <v>1.8666666666666669</v>
      </c>
      <c r="AC177" s="27">
        <v>3.9666666666666663</v>
      </c>
      <c r="AD177" s="27">
        <v>2.83</v>
      </c>
      <c r="AE177" s="29">
        <v>1300.5233333333333</v>
      </c>
      <c r="AF177" s="29">
        <v>415888.33333333331</v>
      </c>
      <c r="AG177" s="25">
        <v>6.6083333333333343</v>
      </c>
      <c r="AH177" s="29">
        <v>1993.2554564646271</v>
      </c>
      <c r="AI177" s="27" t="s">
        <v>810</v>
      </c>
      <c r="AJ177" s="27">
        <v>94.029599385326591</v>
      </c>
      <c r="AK177" s="27">
        <v>103.06581640086426</v>
      </c>
      <c r="AL177" s="27">
        <v>197.1</v>
      </c>
      <c r="AM177" s="27">
        <v>186.47685000000001</v>
      </c>
      <c r="AN177" s="27">
        <v>73.089999999999989</v>
      </c>
      <c r="AO177" s="30">
        <v>3.2679555555555559</v>
      </c>
      <c r="AP177" s="27">
        <v>105.41666666666667</v>
      </c>
      <c r="AQ177" s="27">
        <v>159.4</v>
      </c>
      <c r="AR177" s="27">
        <v>106.66666666666667</v>
      </c>
      <c r="AS177" s="27">
        <v>10.68</v>
      </c>
      <c r="AT177" s="27">
        <v>497.01666666666671</v>
      </c>
      <c r="AU177" s="27">
        <v>4.8966666666666665</v>
      </c>
      <c r="AV177" s="27">
        <v>11.923333333333332</v>
      </c>
      <c r="AW177" s="27">
        <v>4.9366666666666665</v>
      </c>
      <c r="AX177" s="27">
        <v>25.133333333333336</v>
      </c>
      <c r="AY177" s="27">
        <v>37.933333333333337</v>
      </c>
      <c r="AZ177" s="27">
        <v>3.6033333333333335</v>
      </c>
      <c r="BA177" s="27">
        <v>1.2733333333333332</v>
      </c>
      <c r="BB177" s="27">
        <v>13.87</v>
      </c>
      <c r="BC177" s="27">
        <v>47.803333333333335</v>
      </c>
      <c r="BD177" s="27">
        <v>34.81</v>
      </c>
      <c r="BE177" s="27">
        <v>35.883333333333333</v>
      </c>
      <c r="BF177" s="27">
        <v>108.18333333333334</v>
      </c>
      <c r="BG177" s="27">
        <v>10.468055555555557</v>
      </c>
      <c r="BH177" s="27">
        <v>14.353333333333333</v>
      </c>
      <c r="BI177" s="27">
        <v>17.556666666666668</v>
      </c>
      <c r="BJ177" s="27">
        <v>3.456666666666667</v>
      </c>
      <c r="BK177" s="27">
        <v>66.41</v>
      </c>
      <c r="BL177" s="27">
        <v>10.626666666666667</v>
      </c>
      <c r="BM177" s="27">
        <v>14.563333333333333</v>
      </c>
    </row>
    <row r="178" spans="1:65" x14ac:dyDescent="0.35">
      <c r="A178" s="13">
        <v>3917460300</v>
      </c>
      <c r="B178" t="s">
        <v>505</v>
      </c>
      <c r="C178" t="s">
        <v>508</v>
      </c>
      <c r="D178" t="s">
        <v>509</v>
      </c>
      <c r="E178" s="27">
        <v>13.716666666666667</v>
      </c>
      <c r="F178" s="27">
        <v>5.4581278538812787</v>
      </c>
      <c r="G178" s="27">
        <v>5.29</v>
      </c>
      <c r="H178" s="27">
        <v>1.3933333333333333</v>
      </c>
      <c r="I178" s="27">
        <v>1.1733333333333333</v>
      </c>
      <c r="J178" s="27">
        <v>4.5666666666666664</v>
      </c>
      <c r="K178" s="27">
        <v>4.2266666666666675</v>
      </c>
      <c r="L178" s="27">
        <v>1.64</v>
      </c>
      <c r="M178" s="27">
        <v>4.41</v>
      </c>
      <c r="N178" s="27">
        <v>5.3833333333333329</v>
      </c>
      <c r="O178" s="27">
        <v>0.79</v>
      </c>
      <c r="P178" s="27">
        <v>1.9666666666666668</v>
      </c>
      <c r="Q178" s="27">
        <v>4.0566666666666666</v>
      </c>
      <c r="R178" s="27">
        <v>4.4966666666666661</v>
      </c>
      <c r="S178" s="27">
        <v>5.8866666666666667</v>
      </c>
      <c r="T178" s="27">
        <v>4.3666666666666663</v>
      </c>
      <c r="U178" s="27">
        <v>5.3166666666666664</v>
      </c>
      <c r="V178" s="27">
        <v>1.6466666666666667</v>
      </c>
      <c r="W178" s="27">
        <v>2.563333333333333</v>
      </c>
      <c r="X178" s="27">
        <v>2.0099999999999998</v>
      </c>
      <c r="Y178" s="27">
        <v>19.53</v>
      </c>
      <c r="Z178" s="27">
        <v>8.3333333333333339</v>
      </c>
      <c r="AA178" s="27">
        <v>3.61</v>
      </c>
      <c r="AB178" s="27">
        <v>1.87</v>
      </c>
      <c r="AC178" s="27">
        <v>3.9966666666666661</v>
      </c>
      <c r="AD178" s="27">
        <v>2.8333333333333335</v>
      </c>
      <c r="AE178" s="29">
        <v>1350.01</v>
      </c>
      <c r="AF178" s="29">
        <v>361000</v>
      </c>
      <c r="AG178" s="25">
        <v>6.9241666666666672</v>
      </c>
      <c r="AH178" s="29">
        <v>1788.15559083471</v>
      </c>
      <c r="AI178" s="27" t="s">
        <v>810</v>
      </c>
      <c r="AJ178" s="27">
        <v>99.990410241998404</v>
      </c>
      <c r="AK178" s="27">
        <v>105.88567462791603</v>
      </c>
      <c r="AL178" s="27">
        <v>205.88</v>
      </c>
      <c r="AM178" s="27">
        <v>186.77684999999997</v>
      </c>
      <c r="AN178" s="27">
        <v>57.756666666666668</v>
      </c>
      <c r="AO178" s="30">
        <v>3.4137333333333331</v>
      </c>
      <c r="AP178" s="27">
        <v>103.57666666666667</v>
      </c>
      <c r="AQ178" s="27">
        <v>119.66666666666667</v>
      </c>
      <c r="AR178" s="27">
        <v>109.73333333333333</v>
      </c>
      <c r="AS178" s="27">
        <v>10.726666666666668</v>
      </c>
      <c r="AT178" s="27">
        <v>503.6466666666667</v>
      </c>
      <c r="AU178" s="27">
        <v>4.5266666666666664</v>
      </c>
      <c r="AV178" s="27">
        <v>9.9833333333333325</v>
      </c>
      <c r="AW178" s="27">
        <v>4.4833333333333334</v>
      </c>
      <c r="AX178" s="27">
        <v>23.666666666666668</v>
      </c>
      <c r="AY178" s="27">
        <v>35.31</v>
      </c>
      <c r="AZ178" s="27">
        <v>3.6833333333333336</v>
      </c>
      <c r="BA178" s="27">
        <v>1.4466666666666665</v>
      </c>
      <c r="BB178" s="27">
        <v>14.336666666666668</v>
      </c>
      <c r="BC178" s="27">
        <v>42.91</v>
      </c>
      <c r="BD178" s="27">
        <v>29.173333333333336</v>
      </c>
      <c r="BE178" s="27">
        <v>40.42</v>
      </c>
      <c r="BF178" s="27">
        <v>69.556666666666672</v>
      </c>
      <c r="BG178" s="27">
        <v>22.99</v>
      </c>
      <c r="BH178" s="27">
        <v>11.6</v>
      </c>
      <c r="BI178" s="27">
        <v>18.266666666666666</v>
      </c>
      <c r="BJ178" s="27">
        <v>3.52</v>
      </c>
      <c r="BK178" s="27">
        <v>54.933333333333337</v>
      </c>
      <c r="BL178" s="27">
        <v>10.513333333333334</v>
      </c>
      <c r="BM178" s="27">
        <v>14.33</v>
      </c>
    </row>
    <row r="179" spans="1:65" x14ac:dyDescent="0.35">
      <c r="A179" s="13">
        <v>3918140350</v>
      </c>
      <c r="B179" t="s">
        <v>505</v>
      </c>
      <c r="C179" t="s">
        <v>510</v>
      </c>
      <c r="D179" t="s">
        <v>511</v>
      </c>
      <c r="E179" s="27">
        <v>13.719999999999999</v>
      </c>
      <c r="F179" s="27">
        <v>5.6289192263936298</v>
      </c>
      <c r="G179" s="27">
        <v>5.206666666666667</v>
      </c>
      <c r="H179" s="27">
        <v>1.6133333333333333</v>
      </c>
      <c r="I179" s="27">
        <v>1.24</v>
      </c>
      <c r="J179" s="27">
        <v>4.7566666666666668</v>
      </c>
      <c r="K179" s="27">
        <v>4.63</v>
      </c>
      <c r="L179" s="27">
        <v>1.6600000000000001</v>
      </c>
      <c r="M179" s="27">
        <v>4.6566666666666672</v>
      </c>
      <c r="N179" s="27">
        <v>5.24</v>
      </c>
      <c r="O179" s="27">
        <v>0.71333333333333326</v>
      </c>
      <c r="P179" s="27">
        <v>1.9666666666666668</v>
      </c>
      <c r="Q179" s="27">
        <v>4.416666666666667</v>
      </c>
      <c r="R179" s="27">
        <v>4.5066666666666668</v>
      </c>
      <c r="S179" s="27">
        <v>6.0166666666666666</v>
      </c>
      <c r="T179" s="27">
        <v>4.4266666666666667</v>
      </c>
      <c r="U179" s="27">
        <v>5.41</v>
      </c>
      <c r="V179" s="27">
        <v>1.59</v>
      </c>
      <c r="W179" s="27">
        <v>2.59</v>
      </c>
      <c r="X179" s="27">
        <v>2.1033333333333335</v>
      </c>
      <c r="Y179" s="27">
        <v>20.239999999999998</v>
      </c>
      <c r="Z179" s="27">
        <v>8.2766666666666655</v>
      </c>
      <c r="AA179" s="27">
        <v>3.8966666666666665</v>
      </c>
      <c r="AB179" s="27">
        <v>1.8500000000000003</v>
      </c>
      <c r="AC179" s="27">
        <v>3.9899999999999998</v>
      </c>
      <c r="AD179" s="27">
        <v>2.8333333333333335</v>
      </c>
      <c r="AE179" s="29">
        <v>1496.99</v>
      </c>
      <c r="AF179" s="29">
        <v>390483.33333333331</v>
      </c>
      <c r="AG179" s="25">
        <v>6.5543333333333331</v>
      </c>
      <c r="AH179" s="29">
        <v>1862.4893145917795</v>
      </c>
      <c r="AI179" s="27" t="s">
        <v>810</v>
      </c>
      <c r="AJ179" s="27">
        <v>101.4056291166916</v>
      </c>
      <c r="AK179" s="27">
        <v>81.349670767645947</v>
      </c>
      <c r="AL179" s="27">
        <v>182.76</v>
      </c>
      <c r="AM179" s="27">
        <v>186.02684999999997</v>
      </c>
      <c r="AN179" s="27">
        <v>41.793333333333329</v>
      </c>
      <c r="AO179" s="30">
        <v>3.4192666666666667</v>
      </c>
      <c r="AP179" s="27">
        <v>65.989999999999995</v>
      </c>
      <c r="AQ179" s="27">
        <v>117.73333333333333</v>
      </c>
      <c r="AR179" s="27">
        <v>89.3</v>
      </c>
      <c r="AS179" s="27">
        <v>10.683333333333332</v>
      </c>
      <c r="AT179" s="27">
        <v>475.58333333333331</v>
      </c>
      <c r="AU179" s="27">
        <v>4.3633333333333333</v>
      </c>
      <c r="AV179" s="27">
        <v>11.49</v>
      </c>
      <c r="AW179" s="27">
        <v>4.6633333333333331</v>
      </c>
      <c r="AX179" s="27">
        <v>21.463333333333335</v>
      </c>
      <c r="AY179" s="27">
        <v>42.466666666666669</v>
      </c>
      <c r="AZ179" s="27">
        <v>3.686666666666667</v>
      </c>
      <c r="BA179" s="27">
        <v>1.3166666666666667</v>
      </c>
      <c r="BB179" s="27">
        <v>17.55</v>
      </c>
      <c r="BC179" s="27">
        <v>41.236666666666672</v>
      </c>
      <c r="BD179" s="27">
        <v>31.179999999999996</v>
      </c>
      <c r="BE179" s="27">
        <v>37.06666666666667</v>
      </c>
      <c r="BF179" s="27">
        <v>93.583333333333329</v>
      </c>
      <c r="BG179" s="27">
        <v>13.326388888888888</v>
      </c>
      <c r="BH179" s="27">
        <v>12</v>
      </c>
      <c r="BI179" s="27">
        <v>19.066666666666666</v>
      </c>
      <c r="BJ179" s="27">
        <v>2.89</v>
      </c>
      <c r="BK179" s="27">
        <v>44.449999999999996</v>
      </c>
      <c r="BL179" s="27">
        <v>10.68</v>
      </c>
      <c r="BM179" s="27">
        <v>14.483333333333333</v>
      </c>
    </row>
    <row r="180" spans="1:65" x14ac:dyDescent="0.35">
      <c r="A180" s="13">
        <v>3919430400</v>
      </c>
      <c r="B180" t="s">
        <v>505</v>
      </c>
      <c r="C180" t="s">
        <v>512</v>
      </c>
      <c r="D180" t="s">
        <v>513</v>
      </c>
      <c r="E180" s="27">
        <v>13.64</v>
      </c>
      <c r="F180" s="27">
        <v>6.0351441102756889</v>
      </c>
      <c r="G180" s="27">
        <v>5.1133333333333333</v>
      </c>
      <c r="H180" s="27">
        <v>1.6866666666666665</v>
      </c>
      <c r="I180" s="27">
        <v>1.21</v>
      </c>
      <c r="J180" s="27">
        <v>4.7766666666666673</v>
      </c>
      <c r="K180" s="27">
        <v>4.2233333333333327</v>
      </c>
      <c r="L180" s="27">
        <v>1.64</v>
      </c>
      <c r="M180" s="27">
        <v>4.5799999999999992</v>
      </c>
      <c r="N180" s="27">
        <v>5.1866666666666665</v>
      </c>
      <c r="O180" s="27">
        <v>0.70333333333333325</v>
      </c>
      <c r="P180" s="27">
        <v>1.9833333333333332</v>
      </c>
      <c r="Q180" s="27">
        <v>3.8466666666666662</v>
      </c>
      <c r="R180" s="27">
        <v>4.496666666666667</v>
      </c>
      <c r="S180" s="27">
        <v>5.830000000000001</v>
      </c>
      <c r="T180" s="27">
        <v>4.4033333333333333</v>
      </c>
      <c r="U180" s="27">
        <v>5.3033333333333337</v>
      </c>
      <c r="V180" s="27">
        <v>1.5633333333333335</v>
      </c>
      <c r="W180" s="27">
        <v>2.57</v>
      </c>
      <c r="X180" s="27">
        <v>2.0266666666666668</v>
      </c>
      <c r="Y180" s="27">
        <v>19.93</v>
      </c>
      <c r="Z180" s="27">
        <v>7.93</v>
      </c>
      <c r="AA180" s="27">
        <v>3.86</v>
      </c>
      <c r="AB180" s="27">
        <v>1.8633333333333333</v>
      </c>
      <c r="AC180" s="27">
        <v>3.8966666666666669</v>
      </c>
      <c r="AD180" s="27">
        <v>2.7866666666666666</v>
      </c>
      <c r="AE180" s="29">
        <v>1476.3366666666668</v>
      </c>
      <c r="AF180" s="29">
        <v>369314</v>
      </c>
      <c r="AG180" s="25">
        <v>6.82</v>
      </c>
      <c r="AH180" s="29">
        <v>1810.139362555753</v>
      </c>
      <c r="AI180" s="27" t="s">
        <v>810</v>
      </c>
      <c r="AJ180" s="27">
        <v>87.9155866300447</v>
      </c>
      <c r="AK180" s="27">
        <v>114.84339760716036</v>
      </c>
      <c r="AL180" s="27">
        <v>202.76</v>
      </c>
      <c r="AM180" s="27">
        <v>186.56489999999999</v>
      </c>
      <c r="AN180" s="27">
        <v>58.06</v>
      </c>
      <c r="AO180" s="30">
        <v>3.2420000000000004</v>
      </c>
      <c r="AP180" s="27">
        <v>108.5</v>
      </c>
      <c r="AQ180" s="27">
        <v>152.25</v>
      </c>
      <c r="AR180" s="27">
        <v>122.06666666666666</v>
      </c>
      <c r="AS180" s="27">
        <v>10.62</v>
      </c>
      <c r="AT180" s="27">
        <v>511.48333333333335</v>
      </c>
      <c r="AU180" s="27">
        <v>4.3233333333333333</v>
      </c>
      <c r="AV180" s="27">
        <v>13.113333333333335</v>
      </c>
      <c r="AW180" s="27">
        <v>5.03</v>
      </c>
      <c r="AX180" s="27">
        <v>21</v>
      </c>
      <c r="AY180" s="27">
        <v>43.313333333333333</v>
      </c>
      <c r="AZ180" s="27">
        <v>3.5733333333333337</v>
      </c>
      <c r="BA180" s="27">
        <v>1.3</v>
      </c>
      <c r="BB180" s="27">
        <v>18.006666666666664</v>
      </c>
      <c r="BC180" s="27">
        <v>53.19</v>
      </c>
      <c r="BD180" s="27">
        <v>33.31666666666667</v>
      </c>
      <c r="BE180" s="27">
        <v>40.64</v>
      </c>
      <c r="BF180" s="27">
        <v>91.386666666666656</v>
      </c>
      <c r="BG180" s="27">
        <v>9.9655555555555555</v>
      </c>
      <c r="BH180" s="27">
        <v>12.843333333333334</v>
      </c>
      <c r="BI180" s="27">
        <v>16.323333333333334</v>
      </c>
      <c r="BJ180" s="27">
        <v>3.64</v>
      </c>
      <c r="BK180" s="27">
        <v>60.18</v>
      </c>
      <c r="BL180" s="27">
        <v>10.573333333333332</v>
      </c>
      <c r="BM180" s="27">
        <v>14.413333333333332</v>
      </c>
    </row>
    <row r="181" spans="1:65" x14ac:dyDescent="0.35">
      <c r="A181" s="13">
        <v>3922300425</v>
      </c>
      <c r="B181" t="s">
        <v>505</v>
      </c>
      <c r="C181" t="s">
        <v>514</v>
      </c>
      <c r="D181" t="s">
        <v>515</v>
      </c>
      <c r="E181" s="27">
        <v>13.813333333333334</v>
      </c>
      <c r="F181" s="27">
        <v>6.2778761061946904</v>
      </c>
      <c r="G181" s="27">
        <v>4.7133333333333338</v>
      </c>
      <c r="H181" s="27">
        <v>1.3933333333333333</v>
      </c>
      <c r="I181" s="27">
        <v>1.1499999999999999</v>
      </c>
      <c r="J181" s="27">
        <v>4.5533333333333337</v>
      </c>
      <c r="K181" s="27">
        <v>4.08</v>
      </c>
      <c r="L181" s="27">
        <v>1.5666666666666667</v>
      </c>
      <c r="M181" s="27">
        <v>4.4066666666666672</v>
      </c>
      <c r="N181" s="27">
        <v>4.833333333333333</v>
      </c>
      <c r="O181" s="27">
        <v>0.69666666666666666</v>
      </c>
      <c r="P181" s="27">
        <v>1.9399999999999997</v>
      </c>
      <c r="Q181" s="27">
        <v>4.169999999999999</v>
      </c>
      <c r="R181" s="27">
        <v>4.46</v>
      </c>
      <c r="S181" s="27">
        <v>5.6433333333333335</v>
      </c>
      <c r="T181" s="27">
        <v>4.1866666666666665</v>
      </c>
      <c r="U181" s="27">
        <v>5.1066666666666665</v>
      </c>
      <c r="V181" s="27">
        <v>1.5133333333333334</v>
      </c>
      <c r="W181" s="27">
        <v>2.4733333333333332</v>
      </c>
      <c r="X181" s="27">
        <v>2.0133333333333332</v>
      </c>
      <c r="Y181" s="27">
        <v>19.2</v>
      </c>
      <c r="Z181" s="27">
        <v>7.25</v>
      </c>
      <c r="AA181" s="27">
        <v>3.75</v>
      </c>
      <c r="AB181" s="27">
        <v>1.7566666666666668</v>
      </c>
      <c r="AC181" s="27">
        <v>3.8433333333333337</v>
      </c>
      <c r="AD181" s="27">
        <v>2.7433333333333336</v>
      </c>
      <c r="AE181" s="29">
        <v>920.5</v>
      </c>
      <c r="AF181" s="29">
        <v>366742</v>
      </c>
      <c r="AG181" s="25">
        <v>6.8131666666666666</v>
      </c>
      <c r="AH181" s="29">
        <v>1797.8212794038482</v>
      </c>
      <c r="AI181" s="27" t="s">
        <v>810</v>
      </c>
      <c r="AJ181" s="27">
        <v>90.703816564401663</v>
      </c>
      <c r="AK181" s="27">
        <v>89.418592616007984</v>
      </c>
      <c r="AL181" s="27">
        <v>180.12</v>
      </c>
      <c r="AM181" s="27">
        <v>184.90184999999997</v>
      </c>
      <c r="AN181" s="27">
        <v>64.206666666666663</v>
      </c>
      <c r="AO181" s="30">
        <v>3.3820000000000001</v>
      </c>
      <c r="AP181" s="27">
        <v>82.426666666666662</v>
      </c>
      <c r="AQ181" s="27">
        <v>123.66666666666667</v>
      </c>
      <c r="AR181" s="27">
        <v>92</v>
      </c>
      <c r="AS181" s="27">
        <v>10.236666666666666</v>
      </c>
      <c r="AT181" s="27">
        <v>421.83</v>
      </c>
      <c r="AU181" s="27">
        <v>6.59</v>
      </c>
      <c r="AV181" s="27">
        <v>11.736666666666666</v>
      </c>
      <c r="AW181" s="27">
        <v>5.9899999999999993</v>
      </c>
      <c r="AX181" s="27">
        <v>23.45</v>
      </c>
      <c r="AY181" s="27">
        <v>39.826666666666661</v>
      </c>
      <c r="AZ181" s="27">
        <v>3.75</v>
      </c>
      <c r="BA181" s="27">
        <v>1.2100000000000002</v>
      </c>
      <c r="BB181" s="27">
        <v>18.333333333333332</v>
      </c>
      <c r="BC181" s="27">
        <v>49.160000000000004</v>
      </c>
      <c r="BD181" s="27">
        <v>43.666666666666664</v>
      </c>
      <c r="BE181" s="27">
        <v>45.663333333333334</v>
      </c>
      <c r="BF181" s="27">
        <v>82.536666666666676</v>
      </c>
      <c r="BG181" s="27">
        <v>17.961111111111112</v>
      </c>
      <c r="BH181" s="27">
        <v>11.623333333333333</v>
      </c>
      <c r="BI181" s="27">
        <v>11.776666666666666</v>
      </c>
      <c r="BJ181" s="27">
        <v>3.6666666666666665</v>
      </c>
      <c r="BK181" s="27">
        <v>63.109999999999992</v>
      </c>
      <c r="BL181" s="27">
        <v>10.786666666666667</v>
      </c>
      <c r="BM181" s="27">
        <v>14.88</v>
      </c>
    </row>
    <row r="182" spans="1:65" x14ac:dyDescent="0.35">
      <c r="A182" s="13">
        <v>3930620500</v>
      </c>
      <c r="B182" t="s">
        <v>505</v>
      </c>
      <c r="C182" t="s">
        <v>516</v>
      </c>
      <c r="D182" t="s">
        <v>517</v>
      </c>
      <c r="E182" s="27">
        <v>13.452723369333293</v>
      </c>
      <c r="F182" s="27">
        <v>4.9540778975732813</v>
      </c>
      <c r="G182" s="27">
        <v>4.6206010853843429</v>
      </c>
      <c r="H182" s="27">
        <v>1.7258575578991728</v>
      </c>
      <c r="I182" s="27">
        <v>1.1594818296005702</v>
      </c>
      <c r="J182" s="27">
        <v>4.6246969550755788</v>
      </c>
      <c r="K182" s="27">
        <v>4.2424021370931353</v>
      </c>
      <c r="L182" s="27">
        <v>1.5686425721674413</v>
      </c>
      <c r="M182" s="27">
        <v>4.6835453354334931</v>
      </c>
      <c r="N182" s="27">
        <v>5.0569214688823552</v>
      </c>
      <c r="O182" s="27">
        <v>0.74344267875494896</v>
      </c>
      <c r="P182" s="27">
        <v>1.9828703860800669</v>
      </c>
      <c r="Q182" s="27">
        <v>4.3296835736820514</v>
      </c>
      <c r="R182" s="27">
        <v>4.4545070781162668</v>
      </c>
      <c r="S182" s="27">
        <v>5.6517446858929574</v>
      </c>
      <c r="T182" s="27">
        <v>4.1887316341108294</v>
      </c>
      <c r="U182" s="27">
        <v>5.0780825708765782</v>
      </c>
      <c r="V182" s="27">
        <v>1.6501696007619033</v>
      </c>
      <c r="W182" s="27">
        <v>2.3922175512263979</v>
      </c>
      <c r="X182" s="27">
        <v>2.07089031894454</v>
      </c>
      <c r="Y182" s="27">
        <v>18.705106935653781</v>
      </c>
      <c r="Z182" s="27">
        <v>7.2318335520627777</v>
      </c>
      <c r="AA182" s="27">
        <v>4.238406565969238</v>
      </c>
      <c r="AB182" s="27">
        <v>1.7681682271983454</v>
      </c>
      <c r="AC182" s="27">
        <v>3.9095457673377321</v>
      </c>
      <c r="AD182" s="27">
        <v>2.7679024745791665</v>
      </c>
      <c r="AE182" s="29">
        <v>1091.2782665784414</v>
      </c>
      <c r="AF182" s="29">
        <v>459419.64530818741</v>
      </c>
      <c r="AG182" s="25">
        <v>6.6560163824320755</v>
      </c>
      <c r="AH182" s="29">
        <v>2211.288031459681</v>
      </c>
      <c r="AI182" s="27" t="s">
        <v>810</v>
      </c>
      <c r="AJ182" s="27">
        <v>101.31487077116965</v>
      </c>
      <c r="AK182" s="27">
        <v>99.50358298635895</v>
      </c>
      <c r="AL182" s="27">
        <v>200.81</v>
      </c>
      <c r="AM182" s="27">
        <v>185.73622467750207</v>
      </c>
      <c r="AN182" s="27">
        <v>93.873848009184783</v>
      </c>
      <c r="AO182" s="30">
        <v>3.475680477803754</v>
      </c>
      <c r="AP182" s="27">
        <v>98.911872883479035</v>
      </c>
      <c r="AQ182" s="27">
        <v>195.54626689943419</v>
      </c>
      <c r="AR182" s="27">
        <v>109.85972843849271</v>
      </c>
      <c r="AS182" s="27">
        <v>10.773244937485677</v>
      </c>
      <c r="AT182" s="27">
        <v>511.43409102557717</v>
      </c>
      <c r="AU182" s="27">
        <v>5.5570046002990621</v>
      </c>
      <c r="AV182" s="27">
        <v>12.959354366962051</v>
      </c>
      <c r="AW182" s="27">
        <v>5.1530503112239874</v>
      </c>
      <c r="AX182" s="27">
        <v>30.920619236364516</v>
      </c>
      <c r="AY182" s="27">
        <v>47.354030054007097</v>
      </c>
      <c r="AZ182" s="27">
        <v>3.7553932968639536</v>
      </c>
      <c r="BA182" s="27">
        <v>1.3780612036595834</v>
      </c>
      <c r="BB182" s="27">
        <v>19.943005709134027</v>
      </c>
      <c r="BC182" s="27">
        <v>33.556746007666426</v>
      </c>
      <c r="BD182" s="27">
        <v>35.744808615755865</v>
      </c>
      <c r="BE182" s="27">
        <v>33.166045517430696</v>
      </c>
      <c r="BF182" s="27">
        <v>101.38189033772437</v>
      </c>
      <c r="BG182" s="27">
        <v>12.641200858014562</v>
      </c>
      <c r="BH182" s="27">
        <v>13.392332750147636</v>
      </c>
      <c r="BI182" s="27">
        <v>16.981708664303202</v>
      </c>
      <c r="BJ182" s="27">
        <v>3.557225465944633</v>
      </c>
      <c r="BK182" s="27">
        <v>72.795728511927678</v>
      </c>
      <c r="BL182" s="27">
        <v>10.310386524998604</v>
      </c>
      <c r="BM182" s="27">
        <v>14.3969731363541</v>
      </c>
    </row>
    <row r="183" spans="1:65" x14ac:dyDescent="0.35">
      <c r="A183" s="13">
        <v>4046140800</v>
      </c>
      <c r="B183" t="s">
        <v>518</v>
      </c>
      <c r="C183" t="s">
        <v>530</v>
      </c>
      <c r="D183" t="s">
        <v>531</v>
      </c>
      <c r="E183" s="27">
        <v>14.041507246376812</v>
      </c>
      <c r="F183" s="27">
        <v>5.8988323150033937</v>
      </c>
      <c r="G183" s="27">
        <v>4.6001925925925917</v>
      </c>
      <c r="H183" s="27">
        <v>1.3900476190476192</v>
      </c>
      <c r="I183" s="27">
        <v>1.1326479750778815</v>
      </c>
      <c r="J183" s="27">
        <v>4.5633333333333335</v>
      </c>
      <c r="K183" s="27">
        <v>3.7244809866392594</v>
      </c>
      <c r="L183" s="27">
        <v>1.5417341640706128</v>
      </c>
      <c r="M183" s="27">
        <v>4.1988107202680061</v>
      </c>
      <c r="N183" s="27">
        <v>4.753333333333333</v>
      </c>
      <c r="O183" s="27">
        <v>0.68668331337530886</v>
      </c>
      <c r="P183" s="27">
        <v>1.95</v>
      </c>
      <c r="Q183" s="27">
        <v>3.6764814814814812</v>
      </c>
      <c r="R183" s="27">
        <v>4.4372580645161293</v>
      </c>
      <c r="S183" s="27">
        <v>5.678156862745098</v>
      </c>
      <c r="T183" s="27">
        <v>3.7926724137931038</v>
      </c>
      <c r="U183" s="27">
        <v>5.0503018108651903</v>
      </c>
      <c r="V183" s="27">
        <v>1.4650409356725147</v>
      </c>
      <c r="W183" s="27">
        <v>2.3066666666666666</v>
      </c>
      <c r="X183" s="27">
        <v>1.9197252747252749</v>
      </c>
      <c r="Y183" s="27">
        <v>18.896629392971246</v>
      </c>
      <c r="Z183" s="27">
        <v>6.5217898727321959</v>
      </c>
      <c r="AA183" s="27">
        <v>3.6503065134099622</v>
      </c>
      <c r="AB183" s="27">
        <v>1.7874897119341562</v>
      </c>
      <c r="AC183" s="27">
        <v>3.7832278177458032</v>
      </c>
      <c r="AD183" s="27">
        <v>2.6688125894134473</v>
      </c>
      <c r="AE183" s="29">
        <v>1139.9533333333331</v>
      </c>
      <c r="AF183" s="29">
        <v>356108.66666666669</v>
      </c>
      <c r="AG183" s="25">
        <v>6.7948333333333331</v>
      </c>
      <c r="AH183" s="29">
        <v>1745.0626758174192</v>
      </c>
      <c r="AI183" s="27" t="s">
        <v>810</v>
      </c>
      <c r="AJ183" s="27">
        <v>93.158686890103027</v>
      </c>
      <c r="AK183" s="27">
        <v>88.320821993450878</v>
      </c>
      <c r="AL183" s="27">
        <v>181.48</v>
      </c>
      <c r="AM183" s="27">
        <v>193.36940000000001</v>
      </c>
      <c r="AN183" s="27">
        <v>46.82</v>
      </c>
      <c r="AO183" s="30">
        <v>3.1202619047619051</v>
      </c>
      <c r="AP183" s="27">
        <v>115.5</v>
      </c>
      <c r="AQ183" s="27">
        <v>108.77666666666666</v>
      </c>
      <c r="AR183" s="27">
        <v>105.78333333333335</v>
      </c>
      <c r="AS183" s="27">
        <v>10.356614224844314</v>
      </c>
      <c r="AT183" s="27">
        <v>465.48666666666668</v>
      </c>
      <c r="AU183" s="27">
        <v>4.59</v>
      </c>
      <c r="AV183" s="27">
        <v>11.323333333333332</v>
      </c>
      <c r="AW183" s="27">
        <v>4.7466666666666661</v>
      </c>
      <c r="AX183" s="27">
        <v>22.083333333333332</v>
      </c>
      <c r="AY183" s="27">
        <v>38.023333333333333</v>
      </c>
      <c r="AZ183" s="27">
        <v>3.6544444444444437</v>
      </c>
      <c r="BA183" s="27">
        <v>1.1951888341543511</v>
      </c>
      <c r="BB183" s="27">
        <v>14.793333333333331</v>
      </c>
      <c r="BC183" s="27">
        <v>30.073333333333334</v>
      </c>
      <c r="BD183" s="27">
        <v>26.716666666666669</v>
      </c>
      <c r="BE183" s="27">
        <v>32.800000000000004</v>
      </c>
      <c r="BF183" s="27">
        <v>94.15666666666668</v>
      </c>
      <c r="BG183" s="27">
        <v>6.9413888888888904</v>
      </c>
      <c r="BH183" s="27">
        <v>10.209999999999999</v>
      </c>
      <c r="BI183" s="27">
        <v>15.666666666666666</v>
      </c>
      <c r="BJ183" s="27">
        <v>3.8433333333333337</v>
      </c>
      <c r="BK183" s="27">
        <v>63.246666666666663</v>
      </c>
      <c r="BL183" s="27">
        <v>10.01824586743701</v>
      </c>
      <c r="BM183" s="27">
        <v>12.141828153564902</v>
      </c>
    </row>
    <row r="184" spans="1:65" x14ac:dyDescent="0.35">
      <c r="A184" s="13">
        <v>4036420150</v>
      </c>
      <c r="B184" t="s">
        <v>518</v>
      </c>
      <c r="C184" t="s">
        <v>525</v>
      </c>
      <c r="D184" t="s">
        <v>526</v>
      </c>
      <c r="E184" s="27">
        <v>13.780342205323194</v>
      </c>
      <c r="F184" s="27">
        <v>6.1043415077202541</v>
      </c>
      <c r="G184" s="27">
        <v>4.5798377581120944</v>
      </c>
      <c r="H184" s="27">
        <v>1.39</v>
      </c>
      <c r="I184" s="27">
        <v>1.1506918238993711</v>
      </c>
      <c r="J184" s="27">
        <v>4.54</v>
      </c>
      <c r="K184" s="27">
        <v>3.6784163208852001</v>
      </c>
      <c r="L184" s="27">
        <v>1.5466666666666669</v>
      </c>
      <c r="M184" s="27">
        <v>4.0491687448046561</v>
      </c>
      <c r="N184" s="27">
        <v>4.929379310344828</v>
      </c>
      <c r="O184" s="27">
        <v>0.64858093634286273</v>
      </c>
      <c r="P184" s="27">
        <v>1.95</v>
      </c>
      <c r="Q184" s="27">
        <v>3.6867409470752084</v>
      </c>
      <c r="R184" s="27">
        <v>4.2998927203065138</v>
      </c>
      <c r="S184" s="27">
        <v>5.5032258064516126</v>
      </c>
      <c r="T184" s="27">
        <v>3.7361372549019607</v>
      </c>
      <c r="U184" s="27">
        <v>4.9931337325349299</v>
      </c>
      <c r="V184" s="27">
        <v>1.4466666666666665</v>
      </c>
      <c r="W184" s="27">
        <v>2.3033333333333332</v>
      </c>
      <c r="X184" s="27">
        <v>1.9508791208791207</v>
      </c>
      <c r="Y184" s="27">
        <v>19.020440992679877</v>
      </c>
      <c r="Z184" s="27">
        <v>6.5169218241042346</v>
      </c>
      <c r="AA184" s="27">
        <v>3.5130612244897961</v>
      </c>
      <c r="AB184" s="27">
        <v>1.6966666666666665</v>
      </c>
      <c r="AC184" s="27">
        <v>3.7025670498084291</v>
      </c>
      <c r="AD184" s="27">
        <v>2.6293811533052041</v>
      </c>
      <c r="AE184" s="29">
        <v>957.39666666666665</v>
      </c>
      <c r="AF184" s="29">
        <v>441457</v>
      </c>
      <c r="AG184" s="25">
        <v>6.47</v>
      </c>
      <c r="AH184" s="29">
        <v>2086.5579865388527</v>
      </c>
      <c r="AI184" s="27" t="s">
        <v>810</v>
      </c>
      <c r="AJ184" s="27">
        <v>91.576688122224027</v>
      </c>
      <c r="AK184" s="27">
        <v>91.410000000000011</v>
      </c>
      <c r="AL184" s="27">
        <v>182.99</v>
      </c>
      <c r="AM184" s="27">
        <v>193.0239</v>
      </c>
      <c r="AN184" s="27">
        <v>62.19</v>
      </c>
      <c r="AO184" s="30">
        <v>3.0989523809523809</v>
      </c>
      <c r="AP184" s="27">
        <v>119.30333333333333</v>
      </c>
      <c r="AQ184" s="27">
        <v>100.35000000000001</v>
      </c>
      <c r="AR184" s="27">
        <v>102.46</v>
      </c>
      <c r="AS184" s="27">
        <v>10.376814449917896</v>
      </c>
      <c r="AT184" s="27">
        <v>511.34666666666664</v>
      </c>
      <c r="AU184" s="27">
        <v>4.8899999999999997</v>
      </c>
      <c r="AV184" s="27">
        <v>12.103333333333333</v>
      </c>
      <c r="AW184" s="27">
        <v>4.96</v>
      </c>
      <c r="AX184" s="27">
        <v>18.440000000000001</v>
      </c>
      <c r="AY184" s="27">
        <v>40.043333333333329</v>
      </c>
      <c r="AZ184" s="27">
        <v>3.5317424242424242</v>
      </c>
      <c r="BA184" s="27">
        <v>1.2378547854785478</v>
      </c>
      <c r="BB184" s="27">
        <v>13.57</v>
      </c>
      <c r="BC184" s="27">
        <v>34.24666666666667</v>
      </c>
      <c r="BD184" s="27">
        <v>35.666666666666664</v>
      </c>
      <c r="BE184" s="27">
        <v>38.663333333333334</v>
      </c>
      <c r="BF184" s="27">
        <v>89.009999999999991</v>
      </c>
      <c r="BG184" s="27">
        <v>5.6533333333333333</v>
      </c>
      <c r="BH184" s="27">
        <v>11.193333333333333</v>
      </c>
      <c r="BI184" s="27">
        <v>16.670000000000002</v>
      </c>
      <c r="BJ184" s="27">
        <v>3.5833333333333335</v>
      </c>
      <c r="BK184" s="27">
        <v>67.86333333333333</v>
      </c>
      <c r="BL184" s="27">
        <v>9.8301189296333007</v>
      </c>
      <c r="BM184" s="27">
        <v>11.841907373552713</v>
      </c>
    </row>
    <row r="185" spans="1:65" x14ac:dyDescent="0.35">
      <c r="A185" s="13">
        <v>4021420200</v>
      </c>
      <c r="B185" t="s">
        <v>518</v>
      </c>
      <c r="C185" t="s">
        <v>519</v>
      </c>
      <c r="D185" t="s">
        <v>520</v>
      </c>
      <c r="E185" s="27">
        <v>14.036666666666667</v>
      </c>
      <c r="F185" s="27">
        <v>5.9839013452914793</v>
      </c>
      <c r="G185" s="27">
        <v>4.59</v>
      </c>
      <c r="H185" s="27">
        <v>1.4033333333333333</v>
      </c>
      <c r="I185" s="27">
        <v>1.1133333333333333</v>
      </c>
      <c r="J185" s="27">
        <v>4.583333333333333</v>
      </c>
      <c r="K185" s="27">
        <v>3.7133333333333334</v>
      </c>
      <c r="L185" s="27">
        <v>1.54</v>
      </c>
      <c r="M185" s="27">
        <v>4.3466666666666667</v>
      </c>
      <c r="N185" s="27">
        <v>4.6966666666666663</v>
      </c>
      <c r="O185" s="27">
        <v>0.57186304647543784</v>
      </c>
      <c r="P185" s="27">
        <v>1.9066666666666665</v>
      </c>
      <c r="Q185" s="27">
        <v>3.66</v>
      </c>
      <c r="R185" s="27">
        <v>4.4533333333333331</v>
      </c>
      <c r="S185" s="27">
        <v>5.72</v>
      </c>
      <c r="T185" s="27">
        <v>3.9733333333333332</v>
      </c>
      <c r="U185" s="27">
        <v>5.07</v>
      </c>
      <c r="V185" s="27">
        <v>1.4233333333333331</v>
      </c>
      <c r="W185" s="27">
        <v>2.2799999999999998</v>
      </c>
      <c r="X185" s="27">
        <v>1.9000000000000001</v>
      </c>
      <c r="Y185" s="27">
        <v>18.563333333333333</v>
      </c>
      <c r="Z185" s="27">
        <v>6.5200000000000005</v>
      </c>
      <c r="AA185" s="27">
        <v>3.7966666666666669</v>
      </c>
      <c r="AB185" s="27">
        <v>1.8333333333333333</v>
      </c>
      <c r="AC185" s="27">
        <v>3.8000000000000003</v>
      </c>
      <c r="AD185" s="27">
        <v>2.686666666666667</v>
      </c>
      <c r="AE185" s="29">
        <v>946.91666666666663</v>
      </c>
      <c r="AF185" s="29">
        <v>376108.33333333331</v>
      </c>
      <c r="AG185" s="25">
        <v>6.6050000000000004</v>
      </c>
      <c r="AH185" s="29">
        <v>1803.1615130319096</v>
      </c>
      <c r="AI185" s="27" t="s">
        <v>810</v>
      </c>
      <c r="AJ185" s="27">
        <v>107.96408467745816</v>
      </c>
      <c r="AK185" s="27">
        <v>91.991900630232536</v>
      </c>
      <c r="AL185" s="27">
        <v>199.95</v>
      </c>
      <c r="AM185" s="27">
        <v>194.1739</v>
      </c>
      <c r="AN185" s="27">
        <v>68.716666666666669</v>
      </c>
      <c r="AO185" s="30">
        <v>3.1253333333333333</v>
      </c>
      <c r="AP185" s="27">
        <v>122.21</v>
      </c>
      <c r="AQ185" s="27">
        <v>146.33333333333334</v>
      </c>
      <c r="AR185" s="27">
        <v>107.18333333333334</v>
      </c>
      <c r="AS185" s="27">
        <v>10.15</v>
      </c>
      <c r="AT185" s="27">
        <v>491</v>
      </c>
      <c r="AU185" s="27">
        <v>5.7733333333333334</v>
      </c>
      <c r="AV185" s="27">
        <v>12.026666666666666</v>
      </c>
      <c r="AW185" s="27">
        <v>5.19</v>
      </c>
      <c r="AX185" s="27">
        <v>24</v>
      </c>
      <c r="AY185" s="27">
        <v>41.666666666666664</v>
      </c>
      <c r="AZ185" s="27">
        <v>3.72</v>
      </c>
      <c r="BA185" s="27">
        <v>1.1100000000000001</v>
      </c>
      <c r="BB185" s="27">
        <v>14.916666666666666</v>
      </c>
      <c r="BC185" s="27">
        <v>32.663333333333334</v>
      </c>
      <c r="BD185" s="27">
        <v>29.659999999999997</v>
      </c>
      <c r="BE185" s="27">
        <v>34.75</v>
      </c>
      <c r="BF185" s="27">
        <v>87.5</v>
      </c>
      <c r="BG185" s="27">
        <v>19.60777777777778</v>
      </c>
      <c r="BH185" s="27">
        <v>10</v>
      </c>
      <c r="BI185" s="27">
        <v>15.333333333333334</v>
      </c>
      <c r="BJ185" s="27">
        <v>3.5833333333333335</v>
      </c>
      <c r="BK185" s="27">
        <v>51.25</v>
      </c>
      <c r="BL185" s="27">
        <v>9.9</v>
      </c>
      <c r="BM185" s="27">
        <v>12</v>
      </c>
    </row>
    <row r="186" spans="1:65" x14ac:dyDescent="0.35">
      <c r="A186" s="13">
        <v>4030020400</v>
      </c>
      <c r="B186" t="s">
        <v>518</v>
      </c>
      <c r="C186" t="s">
        <v>521</v>
      </c>
      <c r="D186" t="s">
        <v>522</v>
      </c>
      <c r="E186" s="27">
        <v>13.98734708428592</v>
      </c>
      <c r="F186" s="27">
        <v>6.0970020651016128</v>
      </c>
      <c r="G186" s="27">
        <v>4.6416724461652583</v>
      </c>
      <c r="H186" s="27">
        <v>1.3884315900159001</v>
      </c>
      <c r="I186" s="27">
        <v>1.1042327462558434</v>
      </c>
      <c r="J186" s="27">
        <v>4.5060214563118732</v>
      </c>
      <c r="K186" s="27">
        <v>3.7846641405925161</v>
      </c>
      <c r="L186" s="27">
        <v>1.522697888373495</v>
      </c>
      <c r="M186" s="27">
        <v>4.470371776504888</v>
      </c>
      <c r="N186" s="27">
        <v>5.3098654162014354</v>
      </c>
      <c r="O186" s="27">
        <v>0.65924750856153913</v>
      </c>
      <c r="P186" s="27">
        <v>1.9542768386749112</v>
      </c>
      <c r="Q186" s="27">
        <v>3.7150197170516552</v>
      </c>
      <c r="R186" s="27">
        <v>4.4254066642255045</v>
      </c>
      <c r="S186" s="27">
        <v>5.6743267797986983</v>
      </c>
      <c r="T186" s="27">
        <v>3.6381711103020393</v>
      </c>
      <c r="U186" s="27">
        <v>5.0528415113310885</v>
      </c>
      <c r="V186" s="27">
        <v>1.4325139272712235</v>
      </c>
      <c r="W186" s="27">
        <v>2.3439792586393118</v>
      </c>
      <c r="X186" s="27">
        <v>1.9334891751589149</v>
      </c>
      <c r="Y186" s="27">
        <v>18.536217501888459</v>
      </c>
      <c r="Z186" s="27">
        <v>6.526669234291739</v>
      </c>
      <c r="AA186" s="27">
        <v>3.2987888192588031</v>
      </c>
      <c r="AB186" s="27">
        <v>1.6413213366614647</v>
      </c>
      <c r="AC186" s="27">
        <v>3.8040169257017631</v>
      </c>
      <c r="AD186" s="27">
        <v>2.6902928566298772</v>
      </c>
      <c r="AE186" s="29">
        <v>900.66043683510622</v>
      </c>
      <c r="AF186" s="29">
        <v>288534.27013793337</v>
      </c>
      <c r="AG186" s="25">
        <v>6.8510057716468253</v>
      </c>
      <c r="AH186" s="29">
        <v>1419.2209932861635</v>
      </c>
      <c r="AI186" s="27" t="s">
        <v>810</v>
      </c>
      <c r="AJ186" s="27">
        <v>131.30146398037269</v>
      </c>
      <c r="AK186" s="27">
        <v>53.74390126075901</v>
      </c>
      <c r="AL186" s="27">
        <v>185.04000000000002</v>
      </c>
      <c r="AM186" s="27">
        <v>195.53705644740253</v>
      </c>
      <c r="AN186" s="27">
        <v>62.194385037512994</v>
      </c>
      <c r="AO186" s="30">
        <v>3.0895801678901269</v>
      </c>
      <c r="AP186" s="27">
        <v>150.53920878083878</v>
      </c>
      <c r="AQ186" s="27">
        <v>125.86135361135371</v>
      </c>
      <c r="AR186" s="27">
        <v>102.28066964696939</v>
      </c>
      <c r="AS186" s="27">
        <v>10.007630841253944</v>
      </c>
      <c r="AT186" s="27">
        <v>527.31039228991347</v>
      </c>
      <c r="AU186" s="27">
        <v>4.798600342140702</v>
      </c>
      <c r="AV186" s="27">
        <v>12.785830027396342</v>
      </c>
      <c r="AW186" s="27">
        <v>4.884948614803192</v>
      </c>
      <c r="AX186" s="27">
        <v>18.698697347801765</v>
      </c>
      <c r="AY186" s="27">
        <v>33.252481112304508</v>
      </c>
      <c r="AZ186" s="27">
        <v>3.4848090105812499</v>
      </c>
      <c r="BA186" s="27">
        <v>1.3534595514814303</v>
      </c>
      <c r="BB186" s="27">
        <v>21.057988392804997</v>
      </c>
      <c r="BC186" s="27">
        <v>26.217174493339503</v>
      </c>
      <c r="BD186" s="27">
        <v>23.582199364052887</v>
      </c>
      <c r="BE186" s="27">
        <v>29.97410004159779</v>
      </c>
      <c r="BF186" s="27">
        <v>89.744706995486922</v>
      </c>
      <c r="BG186" s="27">
        <v>13.382852449201065</v>
      </c>
      <c r="BH186" s="27">
        <v>11.388381355830019</v>
      </c>
      <c r="BI186" s="27">
        <v>12.541813176756719</v>
      </c>
      <c r="BJ186" s="27">
        <v>2.9291389251442914</v>
      </c>
      <c r="BK186" s="27">
        <v>50.149879911793683</v>
      </c>
      <c r="BL186" s="27">
        <v>9.8558536567913482</v>
      </c>
      <c r="BM186" s="27">
        <v>11.793243344418178</v>
      </c>
    </row>
    <row r="187" spans="1:65" x14ac:dyDescent="0.35">
      <c r="A187" s="13">
        <v>4034780550</v>
      </c>
      <c r="B187" t="s">
        <v>518</v>
      </c>
      <c r="C187" t="s">
        <v>523</v>
      </c>
      <c r="D187" t="s">
        <v>524</v>
      </c>
      <c r="E187" s="27">
        <v>14.070561487814208</v>
      </c>
      <c r="F187" s="27">
        <v>5.9779770264604535</v>
      </c>
      <c r="G187" s="27">
        <v>4.548285104668861</v>
      </c>
      <c r="H187" s="27">
        <v>1.411875755016246</v>
      </c>
      <c r="I187" s="27">
        <v>1.1176403382954194</v>
      </c>
      <c r="J187" s="27">
        <v>4.5930837437395633</v>
      </c>
      <c r="K187" s="27">
        <v>3.7548890237549255</v>
      </c>
      <c r="L187" s="27">
        <v>1.5160312217068281</v>
      </c>
      <c r="M187" s="27">
        <v>4.4137075938683203</v>
      </c>
      <c r="N187" s="27">
        <v>4.9375051494897271</v>
      </c>
      <c r="O187" s="27">
        <v>0.65924750856153913</v>
      </c>
      <c r="P187" s="27">
        <v>1.9542768386749112</v>
      </c>
      <c r="Q187" s="27">
        <v>3.708166278560713</v>
      </c>
      <c r="R187" s="27">
        <v>4.4620618763245234</v>
      </c>
      <c r="S187" s="27">
        <v>5.7403040393679872</v>
      </c>
      <c r="T187" s="27">
        <v>3.7786718405913917</v>
      </c>
      <c r="U187" s="27">
        <v>5.1232057735828791</v>
      </c>
      <c r="V187" s="27">
        <v>1.4527879357560505</v>
      </c>
      <c r="W187" s="27">
        <v>2.2806240295328943</v>
      </c>
      <c r="X187" s="27">
        <v>1.8798993811734206</v>
      </c>
      <c r="Y187" s="27">
        <v>18.620636632730044</v>
      </c>
      <c r="Z187" s="27">
        <v>6.5433359009584064</v>
      </c>
      <c r="AA187" s="27">
        <v>3.463539448309493</v>
      </c>
      <c r="AB187" s="27">
        <v>1.8882619389774595</v>
      </c>
      <c r="AC187" s="27">
        <v>3.7906429229681797</v>
      </c>
      <c r="AD187" s="27">
        <v>2.7002712929653137</v>
      </c>
      <c r="AE187" s="29">
        <v>854.22591133488822</v>
      </c>
      <c r="AF187" s="29">
        <v>294190.10624094104</v>
      </c>
      <c r="AG187" s="25">
        <v>6.9658349813338338</v>
      </c>
      <c r="AH187" s="29">
        <v>1463.1960604602507</v>
      </c>
      <c r="AI187" s="27" t="s">
        <v>810</v>
      </c>
      <c r="AJ187" s="27">
        <v>104.54888377936345</v>
      </c>
      <c r="AK187" s="27">
        <v>88.362009713107284</v>
      </c>
      <c r="AL187" s="27">
        <v>192.91</v>
      </c>
      <c r="AM187" s="27">
        <v>194.09261158919821</v>
      </c>
      <c r="AN187" s="27">
        <v>45.141085914323952</v>
      </c>
      <c r="AO187" s="30">
        <v>3.1569543497687582</v>
      </c>
      <c r="AP187" s="27">
        <v>97.176629590467371</v>
      </c>
      <c r="AQ187" s="27">
        <v>94.886024347764419</v>
      </c>
      <c r="AR187" s="27">
        <v>112.76390209678364</v>
      </c>
      <c r="AS187" s="27">
        <v>10.134779117861319</v>
      </c>
      <c r="AT187" s="27">
        <v>443.25894971417688</v>
      </c>
      <c r="AU187" s="27">
        <v>5.7501832271972733</v>
      </c>
      <c r="AV187" s="27">
        <v>12.952496694063008</v>
      </c>
      <c r="AW187" s="27">
        <v>4.6642280248072501</v>
      </c>
      <c r="AX187" s="27">
        <v>21.225548340747949</v>
      </c>
      <c r="AY187" s="27">
        <v>25.85794023659432</v>
      </c>
      <c r="AZ187" s="27">
        <v>3.5273546998484595</v>
      </c>
      <c r="BA187" s="27">
        <v>1.3008992991279695</v>
      </c>
      <c r="BB187" s="27">
        <v>11.782445886450413</v>
      </c>
      <c r="BC187" s="27">
        <v>33.112730103574158</v>
      </c>
      <c r="BD187" s="27">
        <v>25.337154518632119</v>
      </c>
      <c r="BE187" s="27">
        <v>33.891398636923689</v>
      </c>
      <c r="BF187" s="27">
        <v>82.265981412529683</v>
      </c>
      <c r="BG187" s="27">
        <v>15.09989766909856</v>
      </c>
      <c r="BH187" s="27">
        <v>9.9055717373118508</v>
      </c>
      <c r="BI187" s="27">
        <v>11.094577850886161</v>
      </c>
      <c r="BJ187" s="27">
        <v>3.4797812121783931</v>
      </c>
      <c r="BK187" s="27">
        <v>36.776872484162027</v>
      </c>
      <c r="BL187" s="27">
        <v>10.19960453084242</v>
      </c>
      <c r="BM187" s="27">
        <v>11.925456647672354</v>
      </c>
    </row>
    <row r="188" spans="1:65" x14ac:dyDescent="0.35">
      <c r="A188" s="13">
        <v>4036420700</v>
      </c>
      <c r="B188" t="s">
        <v>518</v>
      </c>
      <c r="C188" t="s">
        <v>525</v>
      </c>
      <c r="D188" t="s">
        <v>527</v>
      </c>
      <c r="E188" s="27">
        <v>13.653333333333334</v>
      </c>
      <c r="F188" s="27">
        <v>5.0741035856573706</v>
      </c>
      <c r="G188" s="27">
        <v>4.5933333333333328</v>
      </c>
      <c r="H188" s="27">
        <v>1.3933333333333333</v>
      </c>
      <c r="I188" s="27">
        <v>1.1333333333333333</v>
      </c>
      <c r="J188" s="27">
        <v>4.5333333333333323</v>
      </c>
      <c r="K188" s="27">
        <v>3.6999999999999997</v>
      </c>
      <c r="L188" s="27">
        <v>1.5466666666666669</v>
      </c>
      <c r="M188" s="27">
        <v>4.1233333333333331</v>
      </c>
      <c r="N188" s="27">
        <v>4.9933333333333332</v>
      </c>
      <c r="O188" s="27">
        <v>0.61868164870444475</v>
      </c>
      <c r="P188" s="27">
        <v>1.95</v>
      </c>
      <c r="Q188" s="27">
        <v>3.69</v>
      </c>
      <c r="R188" s="27">
        <v>4.3466666666666667</v>
      </c>
      <c r="S188" s="27">
        <v>5.64</v>
      </c>
      <c r="T188" s="27">
        <v>3.72</v>
      </c>
      <c r="U188" s="27">
        <v>5.0466666666666669</v>
      </c>
      <c r="V188" s="27">
        <v>1.4366666666666665</v>
      </c>
      <c r="W188" s="27">
        <v>2.3033333333333332</v>
      </c>
      <c r="X188" s="27">
        <v>1.9233333333333331</v>
      </c>
      <c r="Y188" s="27">
        <v>18.856666666666666</v>
      </c>
      <c r="Z188" s="27">
        <v>6.503333333333333</v>
      </c>
      <c r="AA188" s="27">
        <v>3.436666666666667</v>
      </c>
      <c r="AB188" s="27">
        <v>1.6833333333333333</v>
      </c>
      <c r="AC188" s="27">
        <v>3.7266666666666666</v>
      </c>
      <c r="AD188" s="27">
        <v>2.64</v>
      </c>
      <c r="AE188" s="29">
        <v>857.13333333333321</v>
      </c>
      <c r="AF188" s="29">
        <v>341122.33333333331</v>
      </c>
      <c r="AG188" s="25">
        <v>7.0418888888888889</v>
      </c>
      <c r="AH188" s="29">
        <v>1710.4290332253358</v>
      </c>
      <c r="AI188" s="27" t="s">
        <v>810</v>
      </c>
      <c r="AJ188" s="27">
        <v>97.579384650558652</v>
      </c>
      <c r="AK188" s="27">
        <v>84.405195676974643</v>
      </c>
      <c r="AL188" s="27">
        <v>181.99</v>
      </c>
      <c r="AM188" s="27">
        <v>193.4614</v>
      </c>
      <c r="AN188" s="27">
        <v>64.7</v>
      </c>
      <c r="AO188" s="30">
        <v>3.2517857142857145</v>
      </c>
      <c r="AP188" s="27">
        <v>119</v>
      </c>
      <c r="AQ188" s="27">
        <v>137.83333333333334</v>
      </c>
      <c r="AR188" s="27">
        <v>127.36666666666667</v>
      </c>
      <c r="AS188" s="27">
        <v>10.246666666666668</v>
      </c>
      <c r="AT188" s="27">
        <v>492.1033333333333</v>
      </c>
      <c r="AU188" s="27">
        <v>6.0466666666666669</v>
      </c>
      <c r="AV188" s="27">
        <v>11.323333333333332</v>
      </c>
      <c r="AW188" s="27">
        <v>4.7766666666666664</v>
      </c>
      <c r="AX188" s="27">
        <v>17.333333333333332</v>
      </c>
      <c r="AY188" s="27">
        <v>49.533333333333339</v>
      </c>
      <c r="AZ188" s="27">
        <v>3.6300000000000003</v>
      </c>
      <c r="BA188" s="27">
        <v>1.1866666666666668</v>
      </c>
      <c r="BB188" s="27">
        <v>13.613333333333335</v>
      </c>
      <c r="BC188" s="27">
        <v>21.993333333333336</v>
      </c>
      <c r="BD188" s="27">
        <v>20.166666666666668</v>
      </c>
      <c r="BE188" s="27">
        <v>21.540000000000003</v>
      </c>
      <c r="BF188" s="27">
        <v>64.773333333333326</v>
      </c>
      <c r="BG188" s="27">
        <v>13.333333333333334</v>
      </c>
      <c r="BH188" s="27">
        <v>9.3899999999999988</v>
      </c>
      <c r="BI188" s="27">
        <v>12</v>
      </c>
      <c r="BJ188" s="27">
        <v>3.4533333333333331</v>
      </c>
      <c r="BK188" s="27">
        <v>57.316666666666663</v>
      </c>
      <c r="BL188" s="27">
        <v>9.8333333333333339</v>
      </c>
      <c r="BM188" s="27">
        <v>11.81</v>
      </c>
    </row>
    <row r="189" spans="1:65" x14ac:dyDescent="0.35">
      <c r="A189" s="13">
        <v>4038620712</v>
      </c>
      <c r="B189" t="s">
        <v>518</v>
      </c>
      <c r="C189" t="s">
        <v>528</v>
      </c>
      <c r="D189" t="s">
        <v>529</v>
      </c>
      <c r="E189" s="27">
        <v>14.143333333333333</v>
      </c>
      <c r="F189" s="27">
        <v>5.837061503416856</v>
      </c>
      <c r="G189" s="27">
        <v>4.6066666666666665</v>
      </c>
      <c r="H189" s="27">
        <v>1.4066666666666665</v>
      </c>
      <c r="I189" s="27">
        <v>1.1133333333333333</v>
      </c>
      <c r="J189" s="27">
        <v>4.4800000000000004</v>
      </c>
      <c r="K189" s="27">
        <v>3.723333333333334</v>
      </c>
      <c r="L189" s="27">
        <v>1.5366666666666664</v>
      </c>
      <c r="M189" s="27">
        <v>4.0766666666666671</v>
      </c>
      <c r="N189" s="27">
        <v>4.7633333333333328</v>
      </c>
      <c r="O189" s="27">
        <v>0.7649631489437535</v>
      </c>
      <c r="P189" s="27">
        <v>1.9466666666666665</v>
      </c>
      <c r="Q189" s="27">
        <v>3.6999999999999997</v>
      </c>
      <c r="R189" s="27">
        <v>4.416666666666667</v>
      </c>
      <c r="S189" s="27">
        <v>5.6433333333333335</v>
      </c>
      <c r="T189" s="27">
        <v>3.5866666666666664</v>
      </c>
      <c r="U189" s="27">
        <v>5.1166666666666671</v>
      </c>
      <c r="V189" s="27">
        <v>1.3933333333333333</v>
      </c>
      <c r="W189" s="27">
        <v>2.2799999999999998</v>
      </c>
      <c r="X189" s="27">
        <v>1.8833333333333335</v>
      </c>
      <c r="Y189" s="27">
        <v>18.680000000000003</v>
      </c>
      <c r="Z189" s="27">
        <v>6.5533333333333319</v>
      </c>
      <c r="AA189" s="27">
        <v>3.2533333333333334</v>
      </c>
      <c r="AB189" s="27">
        <v>1.6333333333333335</v>
      </c>
      <c r="AC189" s="27">
        <v>3.7266666666666666</v>
      </c>
      <c r="AD189" s="27">
        <v>2.6666666666666665</v>
      </c>
      <c r="AE189" s="29">
        <v>595.5</v>
      </c>
      <c r="AF189" s="29">
        <v>342583.33333333331</v>
      </c>
      <c r="AG189" s="25">
        <v>7.0046666666666653</v>
      </c>
      <c r="AH189" s="29">
        <v>1708.6389558162327</v>
      </c>
      <c r="AI189" s="27" t="s">
        <v>810</v>
      </c>
      <c r="AJ189" s="27">
        <v>96.170958158987787</v>
      </c>
      <c r="AK189" s="27">
        <v>96.058208184868548</v>
      </c>
      <c r="AL189" s="27">
        <v>192.23000000000002</v>
      </c>
      <c r="AM189" s="27">
        <v>194.7319</v>
      </c>
      <c r="AN189" s="27">
        <v>63.890000000000008</v>
      </c>
      <c r="AO189" s="30">
        <v>3.1890000000000001</v>
      </c>
      <c r="AP189" s="27">
        <v>112.08333333333333</v>
      </c>
      <c r="AQ189" s="27">
        <v>72.583333333333329</v>
      </c>
      <c r="AR189" s="27">
        <v>104.61333333333334</v>
      </c>
      <c r="AS189" s="27">
        <v>10.02</v>
      </c>
      <c r="AT189" s="27">
        <v>520.25</v>
      </c>
      <c r="AU189" s="27">
        <v>5.2233333333333336</v>
      </c>
      <c r="AV189" s="27">
        <v>11.156666666666666</v>
      </c>
      <c r="AW189" s="27">
        <v>5.753333333333333</v>
      </c>
      <c r="AX189" s="27">
        <v>14.723333333333334</v>
      </c>
      <c r="AY189" s="27">
        <v>33.89</v>
      </c>
      <c r="AZ189" s="27">
        <v>3.8166666666666664</v>
      </c>
      <c r="BA189" s="27">
        <v>0.98</v>
      </c>
      <c r="BB189" s="27">
        <v>17.833333333333332</v>
      </c>
      <c r="BC189" s="27">
        <v>25.319999999999997</v>
      </c>
      <c r="BD189" s="27">
        <v>15.819999999999999</v>
      </c>
      <c r="BE189" s="27">
        <v>23.046666666666667</v>
      </c>
      <c r="BF189" s="27">
        <v>72.5</v>
      </c>
      <c r="BG189" s="27">
        <v>8.2763888888888886</v>
      </c>
      <c r="BH189" s="27">
        <v>7.9366666666666665</v>
      </c>
      <c r="BI189" s="27">
        <v>12.943333333333333</v>
      </c>
      <c r="BJ189" s="27">
        <v>3.2133333333333334</v>
      </c>
      <c r="BK189" s="27">
        <v>44.859999999999992</v>
      </c>
      <c r="BL189" s="27">
        <v>9.9966666666666679</v>
      </c>
      <c r="BM189" s="27">
        <v>11.563333333333333</v>
      </c>
    </row>
    <row r="190" spans="1:65" x14ac:dyDescent="0.35">
      <c r="A190" s="13">
        <v>4046140865</v>
      </c>
      <c r="B190" t="s">
        <v>518</v>
      </c>
      <c r="C190" t="s">
        <v>530</v>
      </c>
      <c r="D190" t="s">
        <v>532</v>
      </c>
      <c r="E190" s="27">
        <v>14.021666666666667</v>
      </c>
      <c r="F190" s="27">
        <v>5.870790960451977</v>
      </c>
      <c r="G190" s="27">
        <v>4.586666666666666</v>
      </c>
      <c r="H190" s="27">
        <v>1.3933333333333333</v>
      </c>
      <c r="I190" s="27">
        <v>1.1399999999999999</v>
      </c>
      <c r="J190" s="27">
        <v>4.5533333333333337</v>
      </c>
      <c r="K190" s="27">
        <v>3.7149999999999999</v>
      </c>
      <c r="L190" s="27">
        <v>1.5483333333333331</v>
      </c>
      <c r="M190" s="27">
        <v>4.18</v>
      </c>
      <c r="N190" s="27">
        <v>4.7633333333333328</v>
      </c>
      <c r="O190" s="27">
        <v>0.66512720292946514</v>
      </c>
      <c r="P190" s="27">
        <v>1.95</v>
      </c>
      <c r="Q190" s="27">
        <v>3.7033333333333336</v>
      </c>
      <c r="R190" s="27">
        <v>4.3866666666666667</v>
      </c>
      <c r="S190" s="27">
        <v>5.4933333333333332</v>
      </c>
      <c r="T190" s="27">
        <v>3.776666666666666</v>
      </c>
      <c r="U190" s="27">
        <v>5.03</v>
      </c>
      <c r="V190" s="27">
        <v>1.4483333333333333</v>
      </c>
      <c r="W190" s="27">
        <v>2.2999999999999998</v>
      </c>
      <c r="X190" s="27">
        <v>1.92</v>
      </c>
      <c r="Y190" s="27">
        <v>18.830000000000002</v>
      </c>
      <c r="Z190" s="27">
        <v>6.5150000000000006</v>
      </c>
      <c r="AA190" s="27">
        <v>3.5500000000000003</v>
      </c>
      <c r="AB190" s="27">
        <v>1.7433333333333334</v>
      </c>
      <c r="AC190" s="27">
        <v>3.7583333333333333</v>
      </c>
      <c r="AD190" s="27">
        <v>2.65</v>
      </c>
      <c r="AE190" s="29">
        <v>1139.5833333333333</v>
      </c>
      <c r="AF190" s="29">
        <v>357926.33333333331</v>
      </c>
      <c r="AG190" s="25">
        <v>6.9149999999999991</v>
      </c>
      <c r="AH190" s="29">
        <v>1770.4117447292529</v>
      </c>
      <c r="AI190" s="27" t="s">
        <v>810</v>
      </c>
      <c r="AJ190" s="27">
        <v>89.277420988284561</v>
      </c>
      <c r="AK190" s="27">
        <v>87.067804857587973</v>
      </c>
      <c r="AL190" s="27">
        <v>176.35</v>
      </c>
      <c r="AM190" s="27">
        <v>194.96394999999998</v>
      </c>
      <c r="AN190" s="27">
        <v>48.163333333333334</v>
      </c>
      <c r="AO190" s="30">
        <v>3.2044047619047618</v>
      </c>
      <c r="AP190" s="27">
        <v>108.05333333333334</v>
      </c>
      <c r="AQ190" s="27">
        <v>103.03000000000002</v>
      </c>
      <c r="AR190" s="27">
        <v>97.693333333333328</v>
      </c>
      <c r="AS190" s="27">
        <v>10.266666666666667</v>
      </c>
      <c r="AT190" s="27">
        <v>493.24</v>
      </c>
      <c r="AU190" s="27">
        <v>4.8533333333333326</v>
      </c>
      <c r="AV190" s="27">
        <v>12.073333333333332</v>
      </c>
      <c r="AW190" s="27">
        <v>5.0766666666666671</v>
      </c>
      <c r="AX190" s="27">
        <v>20.723333333333333</v>
      </c>
      <c r="AY190" s="27">
        <v>34.466666666666669</v>
      </c>
      <c r="AZ190" s="27">
        <v>3.6549999999999998</v>
      </c>
      <c r="BA190" s="27">
        <v>1.1383333333333334</v>
      </c>
      <c r="BB190" s="27">
        <v>15.103333333333333</v>
      </c>
      <c r="BC190" s="27">
        <v>35.983333333333341</v>
      </c>
      <c r="BD190" s="27">
        <v>28.13</v>
      </c>
      <c r="BE190" s="27">
        <v>35.75</v>
      </c>
      <c r="BF190" s="27">
        <v>93.623333333333335</v>
      </c>
      <c r="BG190" s="27">
        <v>8.3291666666666675</v>
      </c>
      <c r="BH190" s="27">
        <v>10.896666666666668</v>
      </c>
      <c r="BI190" s="27">
        <v>15.283333333333333</v>
      </c>
      <c r="BJ190" s="27">
        <v>3.7133333333333334</v>
      </c>
      <c r="BK190" s="27">
        <v>60.146666666666668</v>
      </c>
      <c r="BL190" s="27">
        <v>10.021666666666667</v>
      </c>
      <c r="BM190" s="27">
        <v>12.013333333333334</v>
      </c>
    </row>
    <row r="191" spans="1:65" x14ac:dyDescent="0.35">
      <c r="A191" s="13">
        <v>4121660400</v>
      </c>
      <c r="B191" t="s">
        <v>533</v>
      </c>
      <c r="C191" t="s">
        <v>826</v>
      </c>
      <c r="D191" t="s">
        <v>827</v>
      </c>
      <c r="E191" s="27">
        <v>13.943333333333335</v>
      </c>
      <c r="F191" s="27">
        <v>5.6026279863481223</v>
      </c>
      <c r="G191" s="27">
        <v>5.18</v>
      </c>
      <c r="H191" s="27">
        <v>2.026091954</v>
      </c>
      <c r="I191" s="27">
        <v>1.32</v>
      </c>
      <c r="J191" s="27">
        <v>4.8233333333333333</v>
      </c>
      <c r="K191" s="27">
        <v>4.5333333333333332</v>
      </c>
      <c r="L191" s="27">
        <v>1.7166666666666668</v>
      </c>
      <c r="M191" s="27">
        <v>4.92</v>
      </c>
      <c r="N191" s="27">
        <v>4.416666666666667</v>
      </c>
      <c r="O191" s="27">
        <v>0.80333333333333334</v>
      </c>
      <c r="P191" s="27">
        <v>1.95</v>
      </c>
      <c r="Q191" s="27">
        <v>4.59</v>
      </c>
      <c r="R191" s="27">
        <v>4.583333333333333</v>
      </c>
      <c r="S191" s="27">
        <v>6.7966666666666669</v>
      </c>
      <c r="T191" s="27">
        <v>4.4233333333333329</v>
      </c>
      <c r="U191" s="27">
        <v>5.4833333333333334</v>
      </c>
      <c r="V191" s="27">
        <v>1.68</v>
      </c>
      <c r="W191" s="27">
        <v>2.7466666666666666</v>
      </c>
      <c r="X191" s="27">
        <v>2.3666666666666667</v>
      </c>
      <c r="Y191" s="27">
        <v>21.173333333333332</v>
      </c>
      <c r="Z191" s="27">
        <v>7.669999999999999</v>
      </c>
      <c r="AA191" s="27">
        <v>3.8633333333333333</v>
      </c>
      <c r="AB191" s="27">
        <v>1.7266666666666666</v>
      </c>
      <c r="AC191" s="27">
        <v>3.9433333333333334</v>
      </c>
      <c r="AD191" s="27">
        <v>2.8433333333333337</v>
      </c>
      <c r="AE191" s="29">
        <v>1594.7833333333335</v>
      </c>
      <c r="AF191" s="29">
        <v>650154.66666666663</v>
      </c>
      <c r="AG191" s="25">
        <v>6.6822222222222223</v>
      </c>
      <c r="AH191" s="29">
        <v>3144.3052636687194</v>
      </c>
      <c r="AI191" s="27" t="s">
        <v>810</v>
      </c>
      <c r="AJ191" s="27">
        <v>89.167779699999997</v>
      </c>
      <c r="AK191" s="27">
        <v>95.056425435761852</v>
      </c>
      <c r="AL191" s="27">
        <v>184.23000000000002</v>
      </c>
      <c r="AM191" s="27">
        <v>184.96360000000001</v>
      </c>
      <c r="AN191" s="27">
        <v>50.890000000000008</v>
      </c>
      <c r="AO191" s="30">
        <v>4.0095000000000001</v>
      </c>
      <c r="AP191" s="27">
        <v>128.83333333333334</v>
      </c>
      <c r="AQ191" s="27">
        <v>133.79666666666665</v>
      </c>
      <c r="AR191" s="27">
        <v>129.66666666666666</v>
      </c>
      <c r="AS191" s="27">
        <v>11.33</v>
      </c>
      <c r="AT191" s="27">
        <v>359.57333333333332</v>
      </c>
      <c r="AU191" s="27">
        <v>6.2633333333333328</v>
      </c>
      <c r="AV191" s="27">
        <v>12.906666666666666</v>
      </c>
      <c r="AW191" s="27">
        <v>5.1166666666666671</v>
      </c>
      <c r="AX191" s="27">
        <v>27.36</v>
      </c>
      <c r="AY191" s="27">
        <v>43.933333333333337</v>
      </c>
      <c r="AZ191" s="27">
        <v>3.7733333333333334</v>
      </c>
      <c r="BA191" s="27">
        <v>1.5166666666666666</v>
      </c>
      <c r="BB191" s="27">
        <v>17.373333333333335</v>
      </c>
      <c r="BC191" s="27">
        <v>34.586666666666666</v>
      </c>
      <c r="BD191" s="27">
        <v>23.803333333333331</v>
      </c>
      <c r="BE191" s="27">
        <v>27.233333333333331</v>
      </c>
      <c r="BF191" s="27">
        <v>88.61</v>
      </c>
      <c r="BG191" s="27">
        <v>17.323333333333334</v>
      </c>
      <c r="BH191" s="27">
        <v>11.07</v>
      </c>
      <c r="BI191" s="27">
        <v>19.216666666666665</v>
      </c>
      <c r="BJ191" s="27">
        <v>3.436666666666667</v>
      </c>
      <c r="BK191" s="27">
        <v>80.776666666666657</v>
      </c>
      <c r="BL191" s="27">
        <v>12.056666666666667</v>
      </c>
      <c r="BM191" s="27">
        <v>13.246666666666668</v>
      </c>
    </row>
    <row r="192" spans="1:65" x14ac:dyDescent="0.35">
      <c r="A192" s="13">
        <v>4138900600</v>
      </c>
      <c r="B192" t="s">
        <v>533</v>
      </c>
      <c r="C192" t="s">
        <v>534</v>
      </c>
      <c r="D192" t="s">
        <v>535</v>
      </c>
      <c r="E192" s="27">
        <v>13.936666666666667</v>
      </c>
      <c r="F192" s="27">
        <v>6.1739393939393947</v>
      </c>
      <c r="G192" s="27">
        <v>5.4033333333333333</v>
      </c>
      <c r="H192" s="27">
        <v>2.026091954</v>
      </c>
      <c r="I192" s="27">
        <v>1.4166666666666667</v>
      </c>
      <c r="J192" s="27">
        <v>5.04</v>
      </c>
      <c r="K192" s="27">
        <v>4.5766666666666671</v>
      </c>
      <c r="L192" s="27">
        <v>1.7733333333333334</v>
      </c>
      <c r="M192" s="27">
        <v>4.996666666666667</v>
      </c>
      <c r="N192" s="27">
        <v>4.3866666666666667</v>
      </c>
      <c r="O192" s="27">
        <v>0.83666666666666656</v>
      </c>
      <c r="P192" s="27">
        <v>1.9533333333333331</v>
      </c>
      <c r="Q192" s="27">
        <v>4.6066666666666665</v>
      </c>
      <c r="R192" s="27">
        <v>4.67</v>
      </c>
      <c r="S192" s="27">
        <v>7.0566666666666675</v>
      </c>
      <c r="T192" s="27">
        <v>4.3933333333333335</v>
      </c>
      <c r="U192" s="27">
        <v>5.79</v>
      </c>
      <c r="V192" s="27">
        <v>1.7433333333333334</v>
      </c>
      <c r="W192" s="27">
        <v>2.7133333333333334</v>
      </c>
      <c r="X192" s="27">
        <v>2.4666666666666668</v>
      </c>
      <c r="Y192" s="27">
        <v>21.66</v>
      </c>
      <c r="Z192" s="27">
        <v>7.9433333333333325</v>
      </c>
      <c r="AA192" s="27">
        <v>4.0066666666666668</v>
      </c>
      <c r="AB192" s="27">
        <v>1.7866666666666668</v>
      </c>
      <c r="AC192" s="27">
        <v>4.2299999999999995</v>
      </c>
      <c r="AD192" s="27">
        <v>2.92</v>
      </c>
      <c r="AE192" s="29">
        <v>2576.9666666666667</v>
      </c>
      <c r="AF192" s="29">
        <v>701338.66666666663</v>
      </c>
      <c r="AG192" s="25">
        <v>6.5292777777777777</v>
      </c>
      <c r="AH192" s="29">
        <v>3332.8622448068195</v>
      </c>
      <c r="AI192" s="27" t="s">
        <v>810</v>
      </c>
      <c r="AJ192" s="27">
        <v>89.861522003211846</v>
      </c>
      <c r="AK192" s="27">
        <v>92.867910029599386</v>
      </c>
      <c r="AL192" s="27">
        <v>182.73000000000002</v>
      </c>
      <c r="AM192" s="27">
        <v>190.35850000000002</v>
      </c>
      <c r="AN192" s="27">
        <v>84.446666666666673</v>
      </c>
      <c r="AO192" s="30">
        <v>4.1633333333333331</v>
      </c>
      <c r="AP192" s="27">
        <v>131.93666666666667</v>
      </c>
      <c r="AQ192" s="27">
        <v>188.49</v>
      </c>
      <c r="AR192" s="27">
        <v>115.07666666666667</v>
      </c>
      <c r="AS192" s="27">
        <v>11.576666666666666</v>
      </c>
      <c r="AT192" s="27">
        <v>386.5333333333333</v>
      </c>
      <c r="AU192" s="27">
        <v>5.9866666666666672</v>
      </c>
      <c r="AV192" s="27">
        <v>12.21</v>
      </c>
      <c r="AW192" s="27">
        <v>5.4466666666666663</v>
      </c>
      <c r="AX192" s="27">
        <v>41.22</v>
      </c>
      <c r="AY192" s="27">
        <v>60.583333333333336</v>
      </c>
      <c r="AZ192" s="27">
        <v>3.6300000000000003</v>
      </c>
      <c r="BA192" s="27">
        <v>1.53</v>
      </c>
      <c r="BB192" s="27">
        <v>21.846666666666668</v>
      </c>
      <c r="BC192" s="27">
        <v>37.373333333333335</v>
      </c>
      <c r="BD192" s="27">
        <v>23.040000000000003</v>
      </c>
      <c r="BE192" s="27">
        <v>35.703333333333333</v>
      </c>
      <c r="BF192" s="27">
        <v>66.323333333333338</v>
      </c>
      <c r="BG192" s="27">
        <v>6.1111111111111116</v>
      </c>
      <c r="BH192" s="27">
        <v>12.976666666666667</v>
      </c>
      <c r="BI192" s="27">
        <v>18.306666666666668</v>
      </c>
      <c r="BJ192" s="27">
        <v>3.6166666666666671</v>
      </c>
      <c r="BK192" s="27">
        <v>84.776666666666657</v>
      </c>
      <c r="BL192" s="27">
        <v>12.069999999999999</v>
      </c>
      <c r="BM192" s="27">
        <v>13.57</v>
      </c>
    </row>
    <row r="193" spans="1:65" x14ac:dyDescent="0.35">
      <c r="A193" s="13">
        <v>4210900075</v>
      </c>
      <c r="B193" t="s">
        <v>536</v>
      </c>
      <c r="C193" t="s">
        <v>537</v>
      </c>
      <c r="D193" t="s">
        <v>538</v>
      </c>
      <c r="E193" s="27">
        <v>13.836666666666666</v>
      </c>
      <c r="F193" s="27">
        <v>5.7555942028985507</v>
      </c>
      <c r="G193" s="27">
        <v>4.96</v>
      </c>
      <c r="H193" s="27">
        <v>1.4166666666666667</v>
      </c>
      <c r="I193" s="27">
        <v>1.1900000000000002</v>
      </c>
      <c r="J193" s="27">
        <v>4.543333333333333</v>
      </c>
      <c r="K193" s="27">
        <v>4.1033333333333326</v>
      </c>
      <c r="L193" s="27">
        <v>1.75</v>
      </c>
      <c r="M193" s="27">
        <v>4.6633333333333331</v>
      </c>
      <c r="N193" s="27">
        <v>5.37</v>
      </c>
      <c r="O193" s="27">
        <v>0.66333333333333344</v>
      </c>
      <c r="P193" s="27">
        <v>1.9233333333333331</v>
      </c>
      <c r="Q193" s="27">
        <v>4.0266666666666664</v>
      </c>
      <c r="R193" s="27">
        <v>4.3533333333333335</v>
      </c>
      <c r="S193" s="27">
        <v>5.586666666666666</v>
      </c>
      <c r="T193" s="27">
        <v>4.08</v>
      </c>
      <c r="U193" s="27">
        <v>5.2433333333333332</v>
      </c>
      <c r="V193" s="27">
        <v>1.5</v>
      </c>
      <c r="W193" s="27">
        <v>2.4233333333333333</v>
      </c>
      <c r="X193" s="27">
        <v>1.9833333333333332</v>
      </c>
      <c r="Y193" s="27">
        <v>19.046666666666667</v>
      </c>
      <c r="Z193" s="27">
        <v>7.9066666666666663</v>
      </c>
      <c r="AA193" s="27">
        <v>3.3733333333333331</v>
      </c>
      <c r="AB193" s="27">
        <v>1.6966666666666665</v>
      </c>
      <c r="AC193" s="27">
        <v>3.9866666666666668</v>
      </c>
      <c r="AD193" s="27">
        <v>2.7766666666666668</v>
      </c>
      <c r="AE193" s="29">
        <v>1891.4233333333332</v>
      </c>
      <c r="AF193" s="29">
        <v>496133.66666666669</v>
      </c>
      <c r="AG193" s="25">
        <v>6.3875666666666673</v>
      </c>
      <c r="AH193" s="29">
        <v>2325.6123075616001</v>
      </c>
      <c r="AI193" s="27" t="s">
        <v>810</v>
      </c>
      <c r="AJ193" s="27">
        <v>97.528063682210018</v>
      </c>
      <c r="AK193" s="27">
        <v>112.56943953186607</v>
      </c>
      <c r="AL193" s="27">
        <v>210.1</v>
      </c>
      <c r="AM193" s="27">
        <v>195.81195000000002</v>
      </c>
      <c r="AN193" s="27">
        <v>64.436666666666667</v>
      </c>
      <c r="AO193" s="30">
        <v>3.5149583333333339</v>
      </c>
      <c r="AP193" s="27">
        <v>125.11333333333334</v>
      </c>
      <c r="AQ193" s="27">
        <v>86.423333333333332</v>
      </c>
      <c r="AR193" s="27">
        <v>137.77333333333334</v>
      </c>
      <c r="AS193" s="27">
        <v>10.743333333333332</v>
      </c>
      <c r="AT193" s="27">
        <v>447.5</v>
      </c>
      <c r="AU193" s="27">
        <v>6.81</v>
      </c>
      <c r="AV193" s="27">
        <v>11.566666666666668</v>
      </c>
      <c r="AW193" s="27">
        <v>6.6833333333333336</v>
      </c>
      <c r="AX193" s="27">
        <v>23.196666666666669</v>
      </c>
      <c r="AY193" s="27">
        <v>52.916666666666664</v>
      </c>
      <c r="AZ193" s="27">
        <v>3.8266666666666667</v>
      </c>
      <c r="BA193" s="27">
        <v>1.4233333333333331</v>
      </c>
      <c r="BB193" s="27">
        <v>13.229999999999999</v>
      </c>
      <c r="BC193" s="27">
        <v>36.173333333333339</v>
      </c>
      <c r="BD193" s="27">
        <v>28.993333333333329</v>
      </c>
      <c r="BE193" s="27">
        <v>37.57</v>
      </c>
      <c r="BF193" s="27">
        <v>99.886666666666656</v>
      </c>
      <c r="BG193" s="27">
        <v>7.2222222222222223</v>
      </c>
      <c r="BH193" s="27">
        <v>12.426666666666668</v>
      </c>
      <c r="BI193" s="27">
        <v>19.330000000000002</v>
      </c>
      <c r="BJ193" s="27">
        <v>3.4133333333333336</v>
      </c>
      <c r="BK193" s="27">
        <v>63.933333333333337</v>
      </c>
      <c r="BL193" s="27">
        <v>11.459999999999999</v>
      </c>
      <c r="BM193" s="27">
        <v>15.043003666666666</v>
      </c>
    </row>
    <row r="194" spans="1:65" x14ac:dyDescent="0.35">
      <c r="A194" s="13">
        <v>4221500200</v>
      </c>
      <c r="B194" t="s">
        <v>536</v>
      </c>
      <c r="C194" t="s">
        <v>828</v>
      </c>
      <c r="D194" t="s">
        <v>829</v>
      </c>
      <c r="E194" s="27">
        <v>13.717304385845432</v>
      </c>
      <c r="F194" s="27">
        <v>5.3486396849372548</v>
      </c>
      <c r="G194" s="27">
        <v>5.0660302765484078</v>
      </c>
      <c r="H194" s="27">
        <v>1.3345293907011044</v>
      </c>
      <c r="I194" s="27">
        <v>1.1365527590423685</v>
      </c>
      <c r="J194" s="27">
        <v>4.5214015838444785</v>
      </c>
      <c r="K194" s="27">
        <v>4.0252762261465778</v>
      </c>
      <c r="L194" s="27">
        <v>1.5619759055007745</v>
      </c>
      <c r="M194" s="27">
        <v>4.381472384131996</v>
      </c>
      <c r="N194" s="27">
        <v>5.4634153436891895</v>
      </c>
      <c r="O194" s="27">
        <v>0.79628843783744285</v>
      </c>
      <c r="P194" s="27">
        <v>1.9528392116106528</v>
      </c>
      <c r="Q194" s="27">
        <v>3.6303367601988206</v>
      </c>
      <c r="R194" s="27">
        <v>4.4212130599509374</v>
      </c>
      <c r="S194" s="27">
        <v>5.4839119285224243</v>
      </c>
      <c r="T194" s="27">
        <v>4.248143741162874</v>
      </c>
      <c r="U194" s="27">
        <v>5.1212354218139735</v>
      </c>
      <c r="V194" s="27">
        <v>1.5436946754632022</v>
      </c>
      <c r="W194" s="27">
        <v>2.4714920726268859</v>
      </c>
      <c r="X194" s="27">
        <v>1.9148482822946373</v>
      </c>
      <c r="Y194" s="27">
        <v>18.905568661844665</v>
      </c>
      <c r="Z194" s="27">
        <v>7.7268036170619681</v>
      </c>
      <c r="AA194" s="27">
        <v>3.3573391482278772</v>
      </c>
      <c r="AB194" s="27">
        <v>1.724994103024053</v>
      </c>
      <c r="AC194" s="27">
        <v>3.8051323197996907</v>
      </c>
      <c r="AD194" s="27">
        <v>2.7290007126911893</v>
      </c>
      <c r="AE194" s="29">
        <v>842.74942554047482</v>
      </c>
      <c r="AF194" s="29">
        <v>266407.68946194719</v>
      </c>
      <c r="AG194" s="25">
        <v>6.9269801196679426</v>
      </c>
      <c r="AH194" s="29">
        <v>1318.9426248420752</v>
      </c>
      <c r="AI194" s="27" t="s">
        <v>810</v>
      </c>
      <c r="AJ194" s="27">
        <v>97.363123457198881</v>
      </c>
      <c r="AK194" s="27">
        <v>121.62663030582895</v>
      </c>
      <c r="AL194" s="27">
        <v>218.99</v>
      </c>
      <c r="AM194" s="27">
        <v>195.99991573585737</v>
      </c>
      <c r="AN194" s="27">
        <v>79.525959526238225</v>
      </c>
      <c r="AO194" s="30">
        <v>3.6817190738071925</v>
      </c>
      <c r="AP194" s="27">
        <v>99.22265670215819</v>
      </c>
      <c r="AQ194" s="27">
        <v>124.53493444353724</v>
      </c>
      <c r="AR194" s="27">
        <v>103.83306637035044</v>
      </c>
      <c r="AS194" s="27">
        <v>10.324768222221316</v>
      </c>
      <c r="AT194" s="27">
        <v>368.66881208662409</v>
      </c>
      <c r="AU194" s="27">
        <v>6.0141552566288601</v>
      </c>
      <c r="AV194" s="27">
        <v>9.445318572935733</v>
      </c>
      <c r="AW194" s="27">
        <v>4.9965116138653336</v>
      </c>
      <c r="AX194" s="27">
        <v>20.016046707271517</v>
      </c>
      <c r="AY194" s="27">
        <v>45.075549036719309</v>
      </c>
      <c r="AZ194" s="27">
        <v>3.6338383465092612</v>
      </c>
      <c r="BA194" s="27">
        <v>1.4177432500894327</v>
      </c>
      <c r="BB194" s="27">
        <v>17.499724795672584</v>
      </c>
      <c r="BC194" s="27">
        <v>28.688778413021797</v>
      </c>
      <c r="BD194" s="27">
        <v>23.053404387485482</v>
      </c>
      <c r="BE194" s="27">
        <v>27.130232625870395</v>
      </c>
      <c r="BF194" s="27">
        <v>94.834634650465475</v>
      </c>
      <c r="BG194" s="27">
        <v>18.345463573393204</v>
      </c>
      <c r="BH194" s="27">
        <v>10.18063243761272</v>
      </c>
      <c r="BI194" s="27">
        <v>12.757840722053809</v>
      </c>
      <c r="BJ194" s="27">
        <v>4.8288590481004716</v>
      </c>
      <c r="BK194" s="27">
        <v>66.183876134720109</v>
      </c>
      <c r="BL194" s="27">
        <v>8.9891379843765193</v>
      </c>
      <c r="BM194" s="27">
        <v>13.019634372498645</v>
      </c>
    </row>
    <row r="195" spans="1:65" x14ac:dyDescent="0.35">
      <c r="A195" s="13">
        <v>4237964700</v>
      </c>
      <c r="B195" t="s">
        <v>536</v>
      </c>
      <c r="C195" t="s">
        <v>539</v>
      </c>
      <c r="D195" t="s">
        <v>540</v>
      </c>
      <c r="E195" s="27">
        <v>13.903333333333334</v>
      </c>
      <c r="F195" s="27">
        <v>5.7629899856938485</v>
      </c>
      <c r="G195" s="27">
        <v>5.0366666666666662</v>
      </c>
      <c r="H195" s="27">
        <v>1.4566666666666668</v>
      </c>
      <c r="I195" s="27">
        <v>1.3066666666666666</v>
      </c>
      <c r="J195" s="27">
        <v>4.67</v>
      </c>
      <c r="K195" s="27">
        <v>4.2133333333333338</v>
      </c>
      <c r="L195" s="27">
        <v>1.8133333333333335</v>
      </c>
      <c r="M195" s="27">
        <v>4.9933333333333332</v>
      </c>
      <c r="N195" s="27">
        <v>5.37</v>
      </c>
      <c r="O195" s="27">
        <v>0.66</v>
      </c>
      <c r="P195" s="27">
        <v>2</v>
      </c>
      <c r="Q195" s="27">
        <v>3.9533333333333331</v>
      </c>
      <c r="R195" s="27">
        <v>4.5</v>
      </c>
      <c r="S195" s="27">
        <v>5.836666666666666</v>
      </c>
      <c r="T195" s="27">
        <v>4.4333333333333336</v>
      </c>
      <c r="U195" s="27">
        <v>5.3133333333333335</v>
      </c>
      <c r="V195" s="27">
        <v>1.7699999999999998</v>
      </c>
      <c r="W195" s="27">
        <v>2.5533333333333332</v>
      </c>
      <c r="X195" s="27">
        <v>2.1866666666666665</v>
      </c>
      <c r="Y195" s="27">
        <v>19.743333333333336</v>
      </c>
      <c r="Z195" s="27">
        <v>8.11</v>
      </c>
      <c r="AA195" s="27">
        <v>3.6666666666666665</v>
      </c>
      <c r="AB195" s="27">
        <v>1.8833333333333331</v>
      </c>
      <c r="AC195" s="27">
        <v>4</v>
      </c>
      <c r="AD195" s="27">
        <v>3.0533333333333332</v>
      </c>
      <c r="AE195" s="29">
        <v>1645.9466666666667</v>
      </c>
      <c r="AF195" s="29">
        <v>452216.33333333331</v>
      </c>
      <c r="AG195" s="25">
        <v>6.6077777777777769</v>
      </c>
      <c r="AH195" s="29">
        <v>2169.8769653252261</v>
      </c>
      <c r="AI195" s="27" t="s">
        <v>810</v>
      </c>
      <c r="AJ195" s="27">
        <v>113.40386770559303</v>
      </c>
      <c r="AK195" s="27">
        <v>109.04939978254515</v>
      </c>
      <c r="AL195" s="27">
        <v>222.45</v>
      </c>
      <c r="AM195" s="27">
        <v>198.2739</v>
      </c>
      <c r="AN195" s="27">
        <v>70.89</v>
      </c>
      <c r="AO195" s="30">
        <v>3.5307666666666666</v>
      </c>
      <c r="AP195" s="27">
        <v>123.5</v>
      </c>
      <c r="AQ195" s="27">
        <v>132.55666666666664</v>
      </c>
      <c r="AR195" s="27">
        <v>103.30666666666667</v>
      </c>
      <c r="AS195" s="27">
        <v>11.216666666666667</v>
      </c>
      <c r="AT195" s="27">
        <v>398.09666666666664</v>
      </c>
      <c r="AU195" s="27">
        <v>4.6333333333333337</v>
      </c>
      <c r="AV195" s="27">
        <v>11.733333333333334</v>
      </c>
      <c r="AW195" s="27">
        <v>5.3</v>
      </c>
      <c r="AX195" s="27">
        <v>23.540000000000003</v>
      </c>
      <c r="AY195" s="27">
        <v>66.27</v>
      </c>
      <c r="AZ195" s="27">
        <v>3.6466666666666669</v>
      </c>
      <c r="BA195" s="27">
        <v>1.5166666666666666</v>
      </c>
      <c r="BB195" s="27">
        <v>13.326666666666668</v>
      </c>
      <c r="BC195" s="27">
        <v>37.9</v>
      </c>
      <c r="BD195" s="27">
        <v>32.233333333333334</v>
      </c>
      <c r="BE195" s="27">
        <v>41.763333333333328</v>
      </c>
      <c r="BF195" s="27">
        <v>70.39</v>
      </c>
      <c r="BG195" s="27">
        <v>12.956666666666665</v>
      </c>
      <c r="BH195" s="27">
        <v>13.75</v>
      </c>
      <c r="BI195" s="27">
        <v>19.466666666666665</v>
      </c>
      <c r="BJ195" s="27">
        <v>4.0433333333333339</v>
      </c>
      <c r="BK195" s="27">
        <v>81.533333333333331</v>
      </c>
      <c r="BL195" s="27">
        <v>11.993333333333332</v>
      </c>
      <c r="BM195" s="27">
        <v>14.43</v>
      </c>
    </row>
    <row r="196" spans="1:65" x14ac:dyDescent="0.35">
      <c r="A196" s="13">
        <v>4238300750</v>
      </c>
      <c r="B196" t="s">
        <v>536</v>
      </c>
      <c r="C196" t="s">
        <v>541</v>
      </c>
      <c r="D196" t="s">
        <v>542</v>
      </c>
      <c r="E196" s="27">
        <v>13.68</v>
      </c>
      <c r="F196" s="27">
        <v>5.7039118457300271</v>
      </c>
      <c r="G196" s="27">
        <v>5.3966666666666674</v>
      </c>
      <c r="H196" s="27">
        <v>1.4066666666666665</v>
      </c>
      <c r="I196" s="27">
        <v>1.1466666666666665</v>
      </c>
      <c r="J196" s="27">
        <v>4.5233333333333334</v>
      </c>
      <c r="K196" s="27">
        <v>4.3100000000000005</v>
      </c>
      <c r="L196" s="27">
        <v>1.6166666666666665</v>
      </c>
      <c r="M196" s="27">
        <v>4.4733333333333336</v>
      </c>
      <c r="N196" s="27">
        <v>5.4666666666666659</v>
      </c>
      <c r="O196" s="27">
        <v>0.79</v>
      </c>
      <c r="P196" s="27">
        <v>1.9533333333333331</v>
      </c>
      <c r="Q196" s="27">
        <v>3.7366666666666668</v>
      </c>
      <c r="R196" s="27">
        <v>4.4933333333333332</v>
      </c>
      <c r="S196" s="27">
        <v>5.836666666666666</v>
      </c>
      <c r="T196" s="27">
        <v>4.41</v>
      </c>
      <c r="U196" s="27">
        <v>5.2666666666666666</v>
      </c>
      <c r="V196" s="27">
        <v>1.64</v>
      </c>
      <c r="W196" s="27">
        <v>2.5566666666666666</v>
      </c>
      <c r="X196" s="27">
        <v>1.97</v>
      </c>
      <c r="Y196" s="27">
        <v>19.176666666666666</v>
      </c>
      <c r="Z196" s="27">
        <v>8.4700000000000006</v>
      </c>
      <c r="AA196" s="27">
        <v>3.4033333333333338</v>
      </c>
      <c r="AB196" s="27">
        <v>1.78</v>
      </c>
      <c r="AC196" s="27">
        <v>3.9333333333333331</v>
      </c>
      <c r="AD196" s="27">
        <v>2.7866666666666666</v>
      </c>
      <c r="AE196" s="29">
        <v>1360.2900000000002</v>
      </c>
      <c r="AF196" s="29">
        <v>465796.33333333331</v>
      </c>
      <c r="AG196" s="25">
        <v>6.559166666666667</v>
      </c>
      <c r="AH196" s="29">
        <v>2225.6061193143846</v>
      </c>
      <c r="AI196" s="27" t="s">
        <v>810</v>
      </c>
      <c r="AJ196" s="27">
        <v>130.39293134341858</v>
      </c>
      <c r="AK196" s="27">
        <v>140.2929599065055</v>
      </c>
      <c r="AL196" s="27">
        <v>270.67999999999995</v>
      </c>
      <c r="AM196" s="27">
        <v>196.7739</v>
      </c>
      <c r="AN196" s="27">
        <v>64.05</v>
      </c>
      <c r="AO196" s="30">
        <v>3.7251904761904764</v>
      </c>
      <c r="AP196" s="27">
        <v>109.25999999999999</v>
      </c>
      <c r="AQ196" s="27">
        <v>100.92333333333333</v>
      </c>
      <c r="AR196" s="27">
        <v>110.5</v>
      </c>
      <c r="AS196" s="27">
        <v>10.450000000000001</v>
      </c>
      <c r="AT196" s="27">
        <v>502.54333333333329</v>
      </c>
      <c r="AU196" s="27">
        <v>5.3033333333333337</v>
      </c>
      <c r="AV196" s="27">
        <v>12.833333333333334</v>
      </c>
      <c r="AW196" s="27">
        <v>4.99</v>
      </c>
      <c r="AX196" s="27">
        <v>23.733333333333334</v>
      </c>
      <c r="AY196" s="27">
        <v>40.4</v>
      </c>
      <c r="AZ196" s="27">
        <v>3.7233333333333332</v>
      </c>
      <c r="BA196" s="27">
        <v>1.39</v>
      </c>
      <c r="BB196" s="27">
        <v>15.796666666666667</v>
      </c>
      <c r="BC196" s="27">
        <v>25.353333333333335</v>
      </c>
      <c r="BD196" s="27">
        <v>21.98</v>
      </c>
      <c r="BE196" s="27">
        <v>23.043333333333333</v>
      </c>
      <c r="BF196" s="27">
        <v>77.63</v>
      </c>
      <c r="BG196" s="27">
        <v>12.133333333333333</v>
      </c>
      <c r="BH196" s="27">
        <v>11.766666666666666</v>
      </c>
      <c r="BI196" s="27">
        <v>16.239999999999998</v>
      </c>
      <c r="BJ196" s="27">
        <v>3.4866666666666664</v>
      </c>
      <c r="BK196" s="27">
        <v>62.97</v>
      </c>
      <c r="BL196" s="27">
        <v>10.58</v>
      </c>
      <c r="BM196" s="27">
        <v>10.256666666666668</v>
      </c>
    </row>
    <row r="197" spans="1:65" x14ac:dyDescent="0.35">
      <c r="A197" s="13">
        <v>4239740825</v>
      </c>
      <c r="B197" t="s">
        <v>536</v>
      </c>
      <c r="C197" t="s">
        <v>543</v>
      </c>
      <c r="D197" t="s">
        <v>544</v>
      </c>
      <c r="E197" s="27">
        <v>13.653333333333334</v>
      </c>
      <c r="F197" s="27">
        <v>5.6524000000000001</v>
      </c>
      <c r="G197" s="27">
        <v>4.8666666666666663</v>
      </c>
      <c r="H197" s="27">
        <v>1.4466666666666665</v>
      </c>
      <c r="I197" s="27">
        <v>1.1533333333333333</v>
      </c>
      <c r="J197" s="27">
        <v>4.4933333333333332</v>
      </c>
      <c r="K197" s="27">
        <v>3.9299999999999997</v>
      </c>
      <c r="L197" s="27">
        <v>1.6500000000000001</v>
      </c>
      <c r="M197" s="27">
        <v>4.5133333333333328</v>
      </c>
      <c r="N197" s="27">
        <v>5.37</v>
      </c>
      <c r="O197" s="27">
        <v>0.8436851666666666</v>
      </c>
      <c r="P197" s="27">
        <v>1.95</v>
      </c>
      <c r="Q197" s="27">
        <v>4.1499999999999995</v>
      </c>
      <c r="R197" s="27">
        <v>4.4000000000000004</v>
      </c>
      <c r="S197" s="27">
        <v>5.5333333333333323</v>
      </c>
      <c r="T197" s="27">
        <v>3.9899999999999998</v>
      </c>
      <c r="U197" s="27">
        <v>5.1066666666666665</v>
      </c>
      <c r="V197" s="27">
        <v>1.5</v>
      </c>
      <c r="W197" s="27">
        <v>2.3666666666666667</v>
      </c>
      <c r="X197" s="27">
        <v>1.9400000000000002</v>
      </c>
      <c r="Y197" s="27">
        <v>18.863333333333333</v>
      </c>
      <c r="Z197" s="27">
        <v>7.63</v>
      </c>
      <c r="AA197" s="27">
        <v>3.3333333333333335</v>
      </c>
      <c r="AB197" s="27">
        <v>1.6866666666666668</v>
      </c>
      <c r="AC197" s="27">
        <v>3.9166666666666665</v>
      </c>
      <c r="AD197" s="27">
        <v>2.7699999999999996</v>
      </c>
      <c r="AE197" s="29">
        <v>1651.25</v>
      </c>
      <c r="AF197" s="29">
        <v>405988.66666666669</v>
      </c>
      <c r="AG197" s="25">
        <v>7.0105833333333329</v>
      </c>
      <c r="AH197" s="29">
        <v>2026.4094471324388</v>
      </c>
      <c r="AI197" s="27" t="s">
        <v>810</v>
      </c>
      <c r="AJ197" s="27">
        <v>53.815962903660854</v>
      </c>
      <c r="AK197" s="27">
        <v>115.79527555375752</v>
      </c>
      <c r="AL197" s="27">
        <v>169.62</v>
      </c>
      <c r="AM197" s="27">
        <v>195.81195000000002</v>
      </c>
      <c r="AN197" s="27">
        <v>68.88333333333334</v>
      </c>
      <c r="AO197" s="30">
        <v>3.6595</v>
      </c>
      <c r="AP197" s="27">
        <v>123.25</v>
      </c>
      <c r="AQ197" s="27">
        <v>177.4</v>
      </c>
      <c r="AR197" s="27">
        <v>118.44333333333333</v>
      </c>
      <c r="AS197" s="27">
        <v>10.636666666666667</v>
      </c>
      <c r="AT197" s="27">
        <v>469.00333333333333</v>
      </c>
      <c r="AU197" s="27">
        <v>6.8266666666666671</v>
      </c>
      <c r="AV197" s="27">
        <v>11.673333333333334</v>
      </c>
      <c r="AW197" s="27">
        <v>5.59</v>
      </c>
      <c r="AX197" s="27">
        <v>26.166666666666668</v>
      </c>
      <c r="AY197" s="27">
        <v>40.39</v>
      </c>
      <c r="AZ197" s="27">
        <v>3.7733333333333334</v>
      </c>
      <c r="BA197" s="27">
        <v>1.4266666666666667</v>
      </c>
      <c r="BB197" s="27">
        <v>16</v>
      </c>
      <c r="BC197" s="27">
        <v>38.81</v>
      </c>
      <c r="BD197" s="27">
        <v>31.319999999999997</v>
      </c>
      <c r="BE197" s="27">
        <v>30.97</v>
      </c>
      <c r="BF197" s="27">
        <v>110.5</v>
      </c>
      <c r="BG197" s="27">
        <v>15.166666666666666</v>
      </c>
      <c r="BH197" s="27">
        <v>12.523333333333333</v>
      </c>
      <c r="BI197" s="27">
        <v>15.556666666666667</v>
      </c>
      <c r="BJ197" s="27">
        <v>3.6466666666666669</v>
      </c>
      <c r="BK197" s="27">
        <v>71.98</v>
      </c>
      <c r="BL197" s="27">
        <v>11.134444443333331</v>
      </c>
      <c r="BM197" s="27">
        <v>14.39</v>
      </c>
    </row>
    <row r="198" spans="1:65" x14ac:dyDescent="0.35">
      <c r="A198" s="13">
        <v>4242540815</v>
      </c>
      <c r="B198" t="s">
        <v>536</v>
      </c>
      <c r="C198" t="s">
        <v>832</v>
      </c>
      <c r="D198" t="s">
        <v>545</v>
      </c>
      <c r="E198" s="27">
        <v>13.846666666666666</v>
      </c>
      <c r="F198" s="27">
        <v>6.3621108394458021</v>
      </c>
      <c r="G198" s="27">
        <v>4.9866666666666672</v>
      </c>
      <c r="H198" s="27">
        <v>1.54</v>
      </c>
      <c r="I198" s="27">
        <v>1.2233333333333334</v>
      </c>
      <c r="J198" s="27">
        <v>4.6766666666666667</v>
      </c>
      <c r="K198" s="27">
        <v>4.0233333333333334</v>
      </c>
      <c r="L198" s="27">
        <v>1.8233333333333335</v>
      </c>
      <c r="M198" s="27">
        <v>4.8966666666666665</v>
      </c>
      <c r="N198" s="27">
        <v>5.293333333333333</v>
      </c>
      <c r="O198" s="27">
        <v>0.58666666666666656</v>
      </c>
      <c r="P198" s="27">
        <v>1.9466666666666665</v>
      </c>
      <c r="Q198" s="27">
        <v>3.97</v>
      </c>
      <c r="R198" s="27">
        <v>4.3866666666666667</v>
      </c>
      <c r="S198" s="27">
        <v>5.6366666666666667</v>
      </c>
      <c r="T198" s="27">
        <v>4.1933333333333342</v>
      </c>
      <c r="U198" s="27">
        <v>5.2733333333333325</v>
      </c>
      <c r="V198" s="27">
        <v>1.5599999999999998</v>
      </c>
      <c r="W198" s="27">
        <v>2.4033333333333333</v>
      </c>
      <c r="X198" s="27">
        <v>2.0366666666666666</v>
      </c>
      <c r="Y198" s="27">
        <v>18.86</v>
      </c>
      <c r="Z198" s="27">
        <v>7.87</v>
      </c>
      <c r="AA198" s="27">
        <v>3.5166666666666671</v>
      </c>
      <c r="AB198" s="27">
        <v>1.79</v>
      </c>
      <c r="AC198" s="27">
        <v>3.9366666666666661</v>
      </c>
      <c r="AD198" s="27">
        <v>2.7900000000000005</v>
      </c>
      <c r="AE198" s="29">
        <v>1604.4166666666667</v>
      </c>
      <c r="AF198" s="29">
        <v>282268.33333333331</v>
      </c>
      <c r="AG198" s="25">
        <v>7.0423333333333327</v>
      </c>
      <c r="AH198" s="29">
        <v>1416.5148084808025</v>
      </c>
      <c r="AI198" s="27" t="s">
        <v>810</v>
      </c>
      <c r="AJ198" s="27">
        <v>99.230626972304762</v>
      </c>
      <c r="AK198" s="27">
        <v>107.89712044481111</v>
      </c>
      <c r="AL198" s="27">
        <v>207.13</v>
      </c>
      <c r="AM198" s="27">
        <v>195.2739</v>
      </c>
      <c r="AN198" s="27">
        <v>53.736666666666672</v>
      </c>
      <c r="AO198" s="30">
        <v>3.6806666666666668</v>
      </c>
      <c r="AP198" s="27">
        <v>72</v>
      </c>
      <c r="AQ198" s="27">
        <v>93.333333333333329</v>
      </c>
      <c r="AR198" s="27">
        <v>108.17666666666666</v>
      </c>
      <c r="AS198" s="27">
        <v>10.793333333333331</v>
      </c>
      <c r="AT198" s="27">
        <v>479.33</v>
      </c>
      <c r="AU198" s="27">
        <v>5.5233333333333334</v>
      </c>
      <c r="AV198" s="27">
        <v>11.600000000000001</v>
      </c>
      <c r="AW198" s="27">
        <v>5.19</v>
      </c>
      <c r="AX198" s="27">
        <v>25.333333333333332</v>
      </c>
      <c r="AY198" s="27">
        <v>32.67</v>
      </c>
      <c r="AZ198" s="27">
        <v>3.8033333333333332</v>
      </c>
      <c r="BA198" s="27">
        <v>1.4100000000000001</v>
      </c>
      <c r="BB198" s="27">
        <v>16.75</v>
      </c>
      <c r="BC198" s="27">
        <v>32.333333333333336</v>
      </c>
      <c r="BD198" s="27">
        <v>37.773333333333333</v>
      </c>
      <c r="BE198" s="27">
        <v>31.646666666666665</v>
      </c>
      <c r="BF198" s="27">
        <v>96.166666666666671</v>
      </c>
      <c r="BG198" s="27">
        <v>11.563333333333334</v>
      </c>
      <c r="BH198" s="27">
        <v>10</v>
      </c>
      <c r="BI198" s="27">
        <v>15.446666666666667</v>
      </c>
      <c r="BJ198" s="27">
        <v>3.9766666666666666</v>
      </c>
      <c r="BK198" s="27">
        <v>66.223333333333343</v>
      </c>
      <c r="BL198" s="27">
        <v>11.676666666666664</v>
      </c>
      <c r="BM198" s="27">
        <v>11.713956000000001</v>
      </c>
    </row>
    <row r="199" spans="1:65" x14ac:dyDescent="0.35">
      <c r="A199" s="13">
        <v>4242540900</v>
      </c>
      <c r="B199" t="s">
        <v>536</v>
      </c>
      <c r="C199" t="s">
        <v>832</v>
      </c>
      <c r="D199" t="s">
        <v>546</v>
      </c>
      <c r="E199" s="27">
        <v>13.936203848153928</v>
      </c>
      <c r="F199" s="27">
        <v>5.9271985157699438</v>
      </c>
      <c r="G199" s="27">
        <v>4.8435757575757572</v>
      </c>
      <c r="H199" s="27">
        <v>1.5300649350649351</v>
      </c>
      <c r="I199" s="27">
        <v>1.1515384615384616</v>
      </c>
      <c r="J199" s="27">
        <v>4.5806342494714585</v>
      </c>
      <c r="K199" s="27">
        <v>4.0304761904761897</v>
      </c>
      <c r="L199" s="27">
        <v>1.7590598290598292</v>
      </c>
      <c r="M199" s="27">
        <v>4.6681283068783062</v>
      </c>
      <c r="N199" s="27">
        <v>5.3643986254295539</v>
      </c>
      <c r="O199" s="27">
        <v>1.1100000000000001</v>
      </c>
      <c r="P199" s="27">
        <v>1.9466666666666665</v>
      </c>
      <c r="Q199" s="27">
        <v>3.8574074074074076</v>
      </c>
      <c r="R199" s="27">
        <v>4.4170498084291188</v>
      </c>
      <c r="S199" s="27">
        <v>5.6283306581059387</v>
      </c>
      <c r="T199" s="27">
        <v>4.0898024691358019</v>
      </c>
      <c r="U199" s="27">
        <v>5.1563793103448274</v>
      </c>
      <c r="V199" s="27">
        <v>1.5364679911699781</v>
      </c>
      <c r="W199" s="27">
        <v>2.4237891737891739</v>
      </c>
      <c r="X199" s="27">
        <v>2.0175724637681163</v>
      </c>
      <c r="Y199" s="27">
        <v>18.424695057833858</v>
      </c>
      <c r="Z199" s="27">
        <v>7.9564646464646467</v>
      </c>
      <c r="AA199" s="27">
        <v>3.4094746895893024</v>
      </c>
      <c r="AB199" s="27">
        <v>1.7565917602996255</v>
      </c>
      <c r="AC199" s="27">
        <v>3.9805835543766577</v>
      </c>
      <c r="AD199" s="27">
        <v>2.7643880208333331</v>
      </c>
      <c r="AE199" s="29">
        <v>1448</v>
      </c>
      <c r="AF199" s="29">
        <v>291192.33333333331</v>
      </c>
      <c r="AG199" s="25">
        <v>6.8900000000000006</v>
      </c>
      <c r="AH199" s="29">
        <v>1439.2185312730342</v>
      </c>
      <c r="AI199" s="27" t="s">
        <v>810</v>
      </c>
      <c r="AJ199" s="27">
        <v>99.230626972304762</v>
      </c>
      <c r="AK199" s="27">
        <v>108.11086594301041</v>
      </c>
      <c r="AL199" s="27">
        <v>207.34</v>
      </c>
      <c r="AM199" s="27">
        <v>195.2739</v>
      </c>
      <c r="AN199" s="27">
        <v>67.653333333333336</v>
      </c>
      <c r="AO199" s="30">
        <v>3.6903333333333332</v>
      </c>
      <c r="AP199" s="27">
        <v>83.443333333333328</v>
      </c>
      <c r="AQ199" s="27">
        <v>105.97333333333334</v>
      </c>
      <c r="AR199" s="27">
        <v>109.14</v>
      </c>
      <c r="AS199" s="27">
        <v>10.753182247403211</v>
      </c>
      <c r="AT199" s="27">
        <v>493.33</v>
      </c>
      <c r="AU199" s="27">
        <v>5.6566666666666663</v>
      </c>
      <c r="AV199" s="27">
        <v>10.88</v>
      </c>
      <c r="AW199" s="27">
        <v>4.8099999999999996</v>
      </c>
      <c r="AX199" s="27">
        <v>24.86</v>
      </c>
      <c r="AY199" s="27">
        <v>36.67</v>
      </c>
      <c r="AZ199" s="27">
        <v>3.6523603082851643</v>
      </c>
      <c r="BA199" s="27">
        <v>1.3818181818181818</v>
      </c>
      <c r="BB199" s="27">
        <v>14.719999999999999</v>
      </c>
      <c r="BC199" s="27">
        <v>26.776666666666667</v>
      </c>
      <c r="BD199" s="27">
        <v>29.386666666666667</v>
      </c>
      <c r="BE199" s="27">
        <v>39.199999999999996</v>
      </c>
      <c r="BF199" s="27">
        <v>90.693333333333328</v>
      </c>
      <c r="BG199" s="27">
        <v>8.9500000000000011</v>
      </c>
      <c r="BH199" s="27">
        <v>9.9</v>
      </c>
      <c r="BI199" s="27">
        <v>17.39</v>
      </c>
      <c r="BJ199" s="27">
        <v>3.89</v>
      </c>
      <c r="BK199" s="27">
        <v>59.333333333333336</v>
      </c>
      <c r="BL199" s="27">
        <v>13.278981907390369</v>
      </c>
      <c r="BM199" s="27">
        <v>11.713956000000001</v>
      </c>
    </row>
    <row r="200" spans="1:65" x14ac:dyDescent="0.35">
      <c r="A200" s="13">
        <v>4288888500</v>
      </c>
      <c r="B200" t="s">
        <v>536</v>
      </c>
      <c r="C200" t="s">
        <v>889</v>
      </c>
      <c r="D200" t="s">
        <v>890</v>
      </c>
      <c r="E200" s="27">
        <v>13.812499464406137</v>
      </c>
      <c r="F200" s="27">
        <v>5.7029264981246293</v>
      </c>
      <c r="G200" s="27">
        <v>4.9830544361380484</v>
      </c>
      <c r="H200" s="27">
        <v>1.3646315574086483</v>
      </c>
      <c r="I200" s="27">
        <v>1.2053399707169739</v>
      </c>
      <c r="J200" s="27">
        <v>4.5945451066666516</v>
      </c>
      <c r="K200" s="27">
        <v>4.4712901788033301</v>
      </c>
      <c r="L200" s="27">
        <v>1.7267812810296952</v>
      </c>
      <c r="M200" s="27">
        <v>4.723461309964704</v>
      </c>
      <c r="N200" s="27">
        <v>5.3519728678828997</v>
      </c>
      <c r="O200" s="27">
        <v>0.69549243304789299</v>
      </c>
      <c r="P200" s="27">
        <v>1.9393811803996632</v>
      </c>
      <c r="Q200" s="27">
        <v>3.8693670661812281</v>
      </c>
      <c r="R200" s="27">
        <v>4.3713703206229573</v>
      </c>
      <c r="S200" s="27">
        <v>5.736808566932905</v>
      </c>
      <c r="T200" s="27">
        <v>4.1124009062715663</v>
      </c>
      <c r="U200" s="27">
        <v>5.2575411236887648</v>
      </c>
      <c r="V200" s="27">
        <v>1.5603613421298688</v>
      </c>
      <c r="W200" s="27">
        <v>2.4121570946764384</v>
      </c>
      <c r="X200" s="27">
        <v>2.0257078885341597</v>
      </c>
      <c r="Y200" s="27">
        <v>18.761602592620125</v>
      </c>
      <c r="Z200" s="27">
        <v>7.769828995191169</v>
      </c>
      <c r="AA200" s="27">
        <v>3.5643176447965152</v>
      </c>
      <c r="AB200" s="27">
        <v>1.7124568154859239</v>
      </c>
      <c r="AC200" s="27">
        <v>3.9411891863245958</v>
      </c>
      <c r="AD200" s="27">
        <v>2.7716018872831749</v>
      </c>
      <c r="AE200" s="29">
        <v>1177.8546707501152</v>
      </c>
      <c r="AF200" s="29">
        <v>300630.14436572604</v>
      </c>
      <c r="AG200" s="25">
        <v>7.3242388500564433</v>
      </c>
      <c r="AH200" s="29">
        <v>1547.842012001385</v>
      </c>
      <c r="AI200" s="27" t="s">
        <v>810</v>
      </c>
      <c r="AJ200" s="27">
        <v>98.912088257148412</v>
      </c>
      <c r="AK200" s="27">
        <v>106.94433309797024</v>
      </c>
      <c r="AL200" s="27">
        <v>205.85</v>
      </c>
      <c r="AM200" s="27">
        <v>195.99991573585737</v>
      </c>
      <c r="AN200" s="27">
        <v>42.061128751275071</v>
      </c>
      <c r="AO200" s="30">
        <v>3.6411015093361296</v>
      </c>
      <c r="AP200" s="27">
        <v>107.51110759364927</v>
      </c>
      <c r="AQ200" s="27">
        <v>98.823240516897386</v>
      </c>
      <c r="AR200" s="27">
        <v>136.16633109867141</v>
      </c>
      <c r="AS200" s="27">
        <v>10.776652577391479</v>
      </c>
      <c r="AT200" s="27">
        <v>480.97041678612908</v>
      </c>
      <c r="AU200" s="27">
        <v>5.7570046002990614</v>
      </c>
      <c r="AV200" s="27">
        <v>9.9441717190583123</v>
      </c>
      <c r="AW200" s="27">
        <v>5.0786513945637202</v>
      </c>
      <c r="AX200" s="27">
        <v>15.074143882764927</v>
      </c>
      <c r="AY200" s="27">
        <v>34.930292523537538</v>
      </c>
      <c r="AZ200" s="27">
        <v>3.6152043769042694</v>
      </c>
      <c r="BA200" s="27">
        <v>1.5259945054536024</v>
      </c>
      <c r="BB200" s="27">
        <v>14.880718363667162</v>
      </c>
      <c r="BC200" s="27">
        <v>14.990330540839755</v>
      </c>
      <c r="BD200" s="27">
        <v>18.909136785612318</v>
      </c>
      <c r="BE200" s="27">
        <v>28.296969664107479</v>
      </c>
      <c r="BF200" s="27">
        <v>99.556662569449159</v>
      </c>
      <c r="BG200" s="27">
        <v>19.453241351170977</v>
      </c>
      <c r="BH200" s="27">
        <v>10.203713511688568</v>
      </c>
      <c r="BI200" s="27">
        <v>13.918700264775895</v>
      </c>
      <c r="BJ200" s="27">
        <v>3.4358332065318269</v>
      </c>
      <c r="BK200" s="27">
        <v>58.696207760075652</v>
      </c>
      <c r="BL200" s="27">
        <v>11.824573704457473</v>
      </c>
      <c r="BM200" s="27">
        <v>15.56515648413567</v>
      </c>
    </row>
    <row r="201" spans="1:65" x14ac:dyDescent="0.35">
      <c r="A201" s="13">
        <v>4339300250</v>
      </c>
      <c r="B201" t="s">
        <v>547</v>
      </c>
      <c r="C201" t="s">
        <v>548</v>
      </c>
      <c r="D201" t="s">
        <v>549</v>
      </c>
      <c r="E201" s="27">
        <v>13.936666666666667</v>
      </c>
      <c r="F201" s="27">
        <v>5.8524343675417656</v>
      </c>
      <c r="G201" s="27">
        <v>4.88</v>
      </c>
      <c r="H201" s="27">
        <v>1.4333333333333333</v>
      </c>
      <c r="I201" s="27">
        <v>1.2933333333333334</v>
      </c>
      <c r="J201" s="27">
        <v>4.7366666666666672</v>
      </c>
      <c r="K201" s="27">
        <v>4.0133333333333336</v>
      </c>
      <c r="L201" s="27">
        <v>1.68</v>
      </c>
      <c r="M201" s="27">
        <v>4.6566666666666663</v>
      </c>
      <c r="N201" s="27">
        <v>4.996666666666667</v>
      </c>
      <c r="O201" s="27">
        <v>0.73622786666666651</v>
      </c>
      <c r="P201" s="27">
        <v>1.9533333333333331</v>
      </c>
      <c r="Q201" s="27">
        <v>3.9266666666666663</v>
      </c>
      <c r="R201" s="27">
        <v>4.6733333333333329</v>
      </c>
      <c r="S201" s="27">
        <v>5.5133333333333328</v>
      </c>
      <c r="T201" s="27">
        <v>4.1333333333333329</v>
      </c>
      <c r="U201" s="27">
        <v>5.1233333333333331</v>
      </c>
      <c r="V201" s="27">
        <v>1.6766666666666667</v>
      </c>
      <c r="W201" s="27">
        <v>2.4</v>
      </c>
      <c r="X201" s="27">
        <v>2.1199999999999997</v>
      </c>
      <c r="Y201" s="27">
        <v>20.253333333333334</v>
      </c>
      <c r="Z201" s="27">
        <v>8.0533333333333328</v>
      </c>
      <c r="AA201" s="27">
        <v>3.99</v>
      </c>
      <c r="AB201" s="27">
        <v>1.92</v>
      </c>
      <c r="AC201" s="27">
        <v>4.0966666666666667</v>
      </c>
      <c r="AD201" s="27">
        <v>2.8733333333333335</v>
      </c>
      <c r="AE201" s="29">
        <v>2361.59</v>
      </c>
      <c r="AF201" s="29">
        <v>495603</v>
      </c>
      <c r="AG201" s="25">
        <v>6.6099999999999994</v>
      </c>
      <c r="AH201" s="29">
        <v>2379.5625778150602</v>
      </c>
      <c r="AI201" s="27" t="s">
        <v>810</v>
      </c>
      <c r="AJ201" s="27">
        <v>103.27464075863431</v>
      </c>
      <c r="AK201" s="27">
        <v>127.35436334778234</v>
      </c>
      <c r="AL201" s="27">
        <v>230.62</v>
      </c>
      <c r="AM201" s="27">
        <v>195.18389999999999</v>
      </c>
      <c r="AN201" s="27">
        <v>48.196666666666665</v>
      </c>
      <c r="AO201" s="30">
        <v>3.3754444444444438</v>
      </c>
      <c r="AP201" s="27">
        <v>104.44666666666667</v>
      </c>
      <c r="AQ201" s="27">
        <v>169.83333333333334</v>
      </c>
      <c r="AR201" s="27">
        <v>130.27666666666667</v>
      </c>
      <c r="AS201" s="27">
        <v>11.11</v>
      </c>
      <c r="AT201" s="27">
        <v>369.36666666666662</v>
      </c>
      <c r="AU201" s="27">
        <v>7.47</v>
      </c>
      <c r="AV201" s="27">
        <v>11.590000000000002</v>
      </c>
      <c r="AW201" s="27">
        <v>6.13</v>
      </c>
      <c r="AX201" s="27">
        <v>31.5</v>
      </c>
      <c r="AY201" s="27">
        <v>49.916666666666664</v>
      </c>
      <c r="AZ201" s="27">
        <v>3.4633333333333334</v>
      </c>
      <c r="BA201" s="27">
        <v>1.4266666666666667</v>
      </c>
      <c r="BB201" s="27">
        <v>16.28</v>
      </c>
      <c r="BC201" s="27">
        <v>32.063333333333333</v>
      </c>
      <c r="BD201" s="27">
        <v>24.429999999999996</v>
      </c>
      <c r="BE201" s="27">
        <v>32.96</v>
      </c>
      <c r="BF201" s="27">
        <v>107.36</v>
      </c>
      <c r="BG201" s="27">
        <v>16.656666666666666</v>
      </c>
      <c r="BH201" s="27">
        <v>14.366666666666667</v>
      </c>
      <c r="BI201" s="27">
        <v>22.72</v>
      </c>
      <c r="BJ201" s="27">
        <v>3.6166666666666667</v>
      </c>
      <c r="BK201" s="27">
        <v>95.25</v>
      </c>
      <c r="BL201" s="27">
        <v>10.736666666666666</v>
      </c>
      <c r="BM201" s="27">
        <v>14.426666666666668</v>
      </c>
    </row>
    <row r="202" spans="1:65" x14ac:dyDescent="0.35">
      <c r="A202" s="13">
        <v>4516700200</v>
      </c>
      <c r="B202" t="s">
        <v>550</v>
      </c>
      <c r="C202" t="s">
        <v>551</v>
      </c>
      <c r="D202" t="s">
        <v>552</v>
      </c>
      <c r="E202" s="27">
        <v>13.92</v>
      </c>
      <c r="F202" s="27">
        <v>6.2165740740740745</v>
      </c>
      <c r="G202" s="27">
        <v>5.0033333333333339</v>
      </c>
      <c r="H202" s="27">
        <v>1.67</v>
      </c>
      <c r="I202" s="27">
        <v>1.2766666666666666</v>
      </c>
      <c r="J202" s="27">
        <v>4.5900000000000007</v>
      </c>
      <c r="K202" s="27">
        <v>4.2366666666666664</v>
      </c>
      <c r="L202" s="27">
        <v>1.7233333333333334</v>
      </c>
      <c r="M202" s="27">
        <v>4.5599999999999996</v>
      </c>
      <c r="N202" s="27">
        <v>5.5066666666666668</v>
      </c>
      <c r="O202" s="27">
        <v>0.62</v>
      </c>
      <c r="P202" s="27">
        <v>1.843333333333333</v>
      </c>
      <c r="Q202" s="27">
        <v>4.0866666666666669</v>
      </c>
      <c r="R202" s="27">
        <v>4.4933333333333332</v>
      </c>
      <c r="S202" s="27">
        <v>5.94</v>
      </c>
      <c r="T202" s="27">
        <v>4.41</v>
      </c>
      <c r="U202" s="27">
        <v>5.2399999999999993</v>
      </c>
      <c r="V202" s="27">
        <v>1.8266666666666669</v>
      </c>
      <c r="W202" s="27">
        <v>2.6166666666666667</v>
      </c>
      <c r="X202" s="27">
        <v>2.0466666666666664</v>
      </c>
      <c r="Y202" s="27">
        <v>19.543333333333333</v>
      </c>
      <c r="Z202" s="27">
        <v>7.0733333333333333</v>
      </c>
      <c r="AA202" s="27">
        <v>4.0233333333333334</v>
      </c>
      <c r="AB202" s="27">
        <v>1.9633333333333336</v>
      </c>
      <c r="AC202" s="27">
        <v>3.9666666666666663</v>
      </c>
      <c r="AD202" s="27">
        <v>2.8366666666666664</v>
      </c>
      <c r="AE202" s="29">
        <v>1674.8933333333334</v>
      </c>
      <c r="AF202" s="29">
        <v>448988.33333333331</v>
      </c>
      <c r="AG202" s="25">
        <v>6.5245555555555557</v>
      </c>
      <c r="AH202" s="29">
        <v>2134.331736779538</v>
      </c>
      <c r="AI202" s="27">
        <v>258.5029325306491</v>
      </c>
      <c r="AJ202" s="27" t="s">
        <v>810</v>
      </c>
      <c r="AK202" s="27" t="s">
        <v>810</v>
      </c>
      <c r="AL202" s="27">
        <v>258.5029325306491</v>
      </c>
      <c r="AM202" s="27">
        <v>194.24940000000001</v>
      </c>
      <c r="AN202" s="27">
        <v>46.636666666666663</v>
      </c>
      <c r="AO202" s="30">
        <v>3.1840555555555556</v>
      </c>
      <c r="AP202" s="27">
        <v>78.096666666666678</v>
      </c>
      <c r="AQ202" s="27">
        <v>137.5</v>
      </c>
      <c r="AR202" s="27">
        <v>97.166666666666671</v>
      </c>
      <c r="AS202" s="27">
        <v>10.75</v>
      </c>
      <c r="AT202" s="27">
        <v>373.43666666666667</v>
      </c>
      <c r="AU202" s="27">
        <v>5.2133333333333338</v>
      </c>
      <c r="AV202" s="27">
        <v>10.833333333333334</v>
      </c>
      <c r="AW202" s="27">
        <v>4.8533333333333335</v>
      </c>
      <c r="AX202" s="27">
        <v>26.38</v>
      </c>
      <c r="AY202" s="27">
        <v>56.153333333333329</v>
      </c>
      <c r="AZ202" s="27">
        <v>3.7699999999999996</v>
      </c>
      <c r="BA202" s="27">
        <v>1.3766666666666667</v>
      </c>
      <c r="BB202" s="27">
        <v>15.563333333333333</v>
      </c>
      <c r="BC202" s="27">
        <v>30.643333333333331</v>
      </c>
      <c r="BD202" s="27">
        <v>24.409999999999997</v>
      </c>
      <c r="BE202" s="27">
        <v>26.61</v>
      </c>
      <c r="BF202" s="27">
        <v>95</v>
      </c>
      <c r="BG202" s="27">
        <v>9.3611111111111089</v>
      </c>
      <c r="BH202" s="27">
        <v>11.303333333333333</v>
      </c>
      <c r="BI202" s="27">
        <v>19.433333333333334</v>
      </c>
      <c r="BJ202" s="27">
        <v>3.4966666666666666</v>
      </c>
      <c r="BK202" s="27">
        <v>72.14</v>
      </c>
      <c r="BL202" s="27">
        <v>10.61</v>
      </c>
      <c r="BM202" s="27">
        <v>11.653333333333334</v>
      </c>
    </row>
    <row r="203" spans="1:65" x14ac:dyDescent="0.35">
      <c r="A203" s="13">
        <v>4517900300</v>
      </c>
      <c r="B203" t="s">
        <v>550</v>
      </c>
      <c r="C203" t="s">
        <v>553</v>
      </c>
      <c r="D203" t="s">
        <v>554</v>
      </c>
      <c r="E203" s="27">
        <v>13.996666666666668</v>
      </c>
      <c r="F203" s="27">
        <v>6.1499773242630384</v>
      </c>
      <c r="G203" s="27">
        <v>4.91</v>
      </c>
      <c r="H203" s="27">
        <v>1.67</v>
      </c>
      <c r="I203" s="27">
        <v>1.1500000000000001</v>
      </c>
      <c r="J203" s="27">
        <v>4.6100000000000003</v>
      </c>
      <c r="K203" s="27">
        <v>4.01</v>
      </c>
      <c r="L203" s="27">
        <v>1.6166666666666665</v>
      </c>
      <c r="M203" s="27">
        <v>4.4033333333333333</v>
      </c>
      <c r="N203" s="27">
        <v>5.5033333333333339</v>
      </c>
      <c r="O203" s="27">
        <v>0.67666666666666664</v>
      </c>
      <c r="P203" s="27">
        <v>1.8233333333333333</v>
      </c>
      <c r="Q203" s="27">
        <v>3.8933333333333331</v>
      </c>
      <c r="R203" s="27">
        <v>4.4400000000000004</v>
      </c>
      <c r="S203" s="27">
        <v>5.6033333333333344</v>
      </c>
      <c r="T203" s="27">
        <v>4.2033333333333331</v>
      </c>
      <c r="U203" s="27">
        <v>5.0666666666666664</v>
      </c>
      <c r="V203" s="27">
        <v>1.6333333333333335</v>
      </c>
      <c r="W203" s="27">
        <v>2.5233333333333334</v>
      </c>
      <c r="X203" s="27">
        <v>1.9466666666666665</v>
      </c>
      <c r="Y203" s="27">
        <v>18.89</v>
      </c>
      <c r="Z203" s="27">
        <v>7.0333333333333323</v>
      </c>
      <c r="AA203" s="27">
        <v>3.8966666666666665</v>
      </c>
      <c r="AB203" s="27">
        <v>1.88</v>
      </c>
      <c r="AC203" s="27">
        <v>3.8366666666666673</v>
      </c>
      <c r="AD203" s="27">
        <v>2.7266666666666666</v>
      </c>
      <c r="AE203" s="29">
        <v>1154.18</v>
      </c>
      <c r="AF203" s="29">
        <v>351203.33333333331</v>
      </c>
      <c r="AG203" s="25">
        <v>6.8449999999999998</v>
      </c>
      <c r="AH203" s="29">
        <v>1725.2802859863104</v>
      </c>
      <c r="AI203" s="27" t="s">
        <v>810</v>
      </c>
      <c r="AJ203" s="27">
        <v>124.08525889989359</v>
      </c>
      <c r="AK203" s="27">
        <v>166.48506181992377</v>
      </c>
      <c r="AL203" s="27">
        <v>290.58000000000004</v>
      </c>
      <c r="AM203" s="27">
        <v>192.74940000000001</v>
      </c>
      <c r="AN203" s="27">
        <v>32.03</v>
      </c>
      <c r="AO203" s="30">
        <v>3.2208611111111107</v>
      </c>
      <c r="AP203" s="27">
        <v>59</v>
      </c>
      <c r="AQ203" s="27">
        <v>150</v>
      </c>
      <c r="AR203" s="27">
        <v>78.333333333333329</v>
      </c>
      <c r="AS203" s="27">
        <v>10.46</v>
      </c>
      <c r="AT203" s="27">
        <v>416.29666666666662</v>
      </c>
      <c r="AU203" s="27">
        <v>5.3166666666666664</v>
      </c>
      <c r="AV203" s="27">
        <v>10.346666666666666</v>
      </c>
      <c r="AW203" s="27">
        <v>4.7233333333333327</v>
      </c>
      <c r="AX203" s="27">
        <v>20.753333333333334</v>
      </c>
      <c r="AY203" s="27">
        <v>30.560000000000002</v>
      </c>
      <c r="AZ203" s="27">
        <v>3.6466666666666669</v>
      </c>
      <c r="BA203" s="27">
        <v>1.3266666666666664</v>
      </c>
      <c r="BB203" s="27">
        <v>11.333333333333334</v>
      </c>
      <c r="BC203" s="27">
        <v>33.24</v>
      </c>
      <c r="BD203" s="27">
        <v>20.703333333333333</v>
      </c>
      <c r="BE203" s="27">
        <v>34.176666666666669</v>
      </c>
      <c r="BF203" s="27">
        <v>102.74333333333334</v>
      </c>
      <c r="BG203" s="27">
        <v>13.996666666666668</v>
      </c>
      <c r="BH203" s="27">
        <v>12.93</v>
      </c>
      <c r="BI203" s="27">
        <v>24.333333333333332</v>
      </c>
      <c r="BJ203" s="27">
        <v>4.49</v>
      </c>
      <c r="BK203" s="27">
        <v>50</v>
      </c>
      <c r="BL203" s="27">
        <v>10.526666666666666</v>
      </c>
      <c r="BM203" s="27">
        <v>13.08</v>
      </c>
    </row>
    <row r="204" spans="1:65" x14ac:dyDescent="0.35">
      <c r="A204" s="13">
        <v>4524860400</v>
      </c>
      <c r="B204" t="s">
        <v>550</v>
      </c>
      <c r="C204" t="s">
        <v>555</v>
      </c>
      <c r="D204" t="s">
        <v>556</v>
      </c>
      <c r="E204" s="27">
        <v>13.863333333333332</v>
      </c>
      <c r="F204" s="27">
        <v>6.2386866791744842</v>
      </c>
      <c r="G204" s="27">
        <v>4.7866666666666662</v>
      </c>
      <c r="H204" s="27">
        <v>1.5</v>
      </c>
      <c r="I204" s="27">
        <v>1.1566666666666665</v>
      </c>
      <c r="J204" s="27">
        <v>4.5599999999999996</v>
      </c>
      <c r="K204" s="27">
        <v>3.9399999999999995</v>
      </c>
      <c r="L204" s="27">
        <v>1.5999999999999999</v>
      </c>
      <c r="M204" s="27">
        <v>4.3</v>
      </c>
      <c r="N204" s="27">
        <v>5.31</v>
      </c>
      <c r="O204" s="27">
        <v>0.72666666666666657</v>
      </c>
      <c r="P204" s="27">
        <v>1.8133333333333332</v>
      </c>
      <c r="Q204" s="27">
        <v>3.8333333333333335</v>
      </c>
      <c r="R204" s="27">
        <v>4.3966666666666665</v>
      </c>
      <c r="S204" s="27">
        <v>5.8033333333333337</v>
      </c>
      <c r="T204" s="27">
        <v>4.126666666666666</v>
      </c>
      <c r="U204" s="27">
        <v>5.0633333333333335</v>
      </c>
      <c r="V204" s="27">
        <v>1.64</v>
      </c>
      <c r="W204" s="27">
        <v>2.42</v>
      </c>
      <c r="X204" s="27">
        <v>1.9500000000000002</v>
      </c>
      <c r="Y204" s="27">
        <v>18.883333333333329</v>
      </c>
      <c r="Z204" s="27">
        <v>6.68</v>
      </c>
      <c r="AA204" s="27">
        <v>3.85</v>
      </c>
      <c r="AB204" s="27">
        <v>1.89</v>
      </c>
      <c r="AC204" s="27">
        <v>3.7966666666666669</v>
      </c>
      <c r="AD204" s="27">
        <v>2.69</v>
      </c>
      <c r="AE204" s="29">
        <v>1273.3100000000002</v>
      </c>
      <c r="AF204" s="29">
        <v>326839.66666666669</v>
      </c>
      <c r="AG204" s="25">
        <v>6.700444444444444</v>
      </c>
      <c r="AH204" s="29">
        <v>1581.4417218325082</v>
      </c>
      <c r="AI204" s="27" t="s">
        <v>810</v>
      </c>
      <c r="AJ204" s="27">
        <v>103.40502163498171</v>
      </c>
      <c r="AK204" s="27">
        <v>67.115821448790086</v>
      </c>
      <c r="AL204" s="27">
        <v>170.53</v>
      </c>
      <c r="AM204" s="27">
        <v>189.74940000000001</v>
      </c>
      <c r="AN204" s="27">
        <v>56.49666666666667</v>
      </c>
      <c r="AO204" s="30">
        <v>3.0717083333333335</v>
      </c>
      <c r="AP204" s="27">
        <v>120.21</v>
      </c>
      <c r="AQ204" s="27">
        <v>123.75333333333333</v>
      </c>
      <c r="AR204" s="27">
        <v>114.8</v>
      </c>
      <c r="AS204" s="27">
        <v>10.43</v>
      </c>
      <c r="AT204" s="27">
        <v>534.74333333333334</v>
      </c>
      <c r="AU204" s="27">
        <v>5.003333333333333</v>
      </c>
      <c r="AV204" s="27">
        <v>11.783333333333333</v>
      </c>
      <c r="AW204" s="27">
        <v>4.7266666666666666</v>
      </c>
      <c r="AX204" s="27">
        <v>25.736666666666668</v>
      </c>
      <c r="AY204" s="27">
        <v>51.069999999999993</v>
      </c>
      <c r="AZ204" s="27">
        <v>3.6133333333333333</v>
      </c>
      <c r="BA204" s="27">
        <v>1.3733333333333333</v>
      </c>
      <c r="BB204" s="27">
        <v>16.420000000000002</v>
      </c>
      <c r="BC204" s="27">
        <v>31.3</v>
      </c>
      <c r="BD204" s="27">
        <v>31.826666666666664</v>
      </c>
      <c r="BE204" s="27">
        <v>36.306666666666665</v>
      </c>
      <c r="BF204" s="27">
        <v>97.866666666666674</v>
      </c>
      <c r="BG204" s="27">
        <v>13.632222222222223</v>
      </c>
      <c r="BH204" s="27">
        <v>14.473333333333334</v>
      </c>
      <c r="BI204" s="27">
        <v>18.39</v>
      </c>
      <c r="BJ204" s="27">
        <v>3.5266666666666668</v>
      </c>
      <c r="BK204" s="27">
        <v>81.853333333333339</v>
      </c>
      <c r="BL204" s="27">
        <v>10.453333333333333</v>
      </c>
      <c r="BM204" s="27">
        <v>11.85</v>
      </c>
    </row>
    <row r="205" spans="1:65" x14ac:dyDescent="0.35">
      <c r="A205" s="13">
        <v>4525940500</v>
      </c>
      <c r="B205" t="s">
        <v>550</v>
      </c>
      <c r="C205" t="s">
        <v>854</v>
      </c>
      <c r="D205" t="s">
        <v>855</v>
      </c>
      <c r="E205" s="27">
        <v>13.82</v>
      </c>
      <c r="F205" s="27">
        <v>5.7897973333333326</v>
      </c>
      <c r="G205" s="27">
        <v>4.8133333333333326</v>
      </c>
      <c r="H205" s="27">
        <v>1.4533333333333331</v>
      </c>
      <c r="I205" s="27">
        <v>1.2266666666666666</v>
      </c>
      <c r="J205" s="27">
        <v>4.6033333333333335</v>
      </c>
      <c r="K205" s="27">
        <v>4.0199999999999996</v>
      </c>
      <c r="L205" s="27">
        <v>1.6166666666666665</v>
      </c>
      <c r="M205" s="27">
        <v>4.3066666666666675</v>
      </c>
      <c r="N205" s="27">
        <v>5.52</v>
      </c>
      <c r="O205" s="27">
        <v>0.64999999999999991</v>
      </c>
      <c r="P205" s="27">
        <v>1.8133333333333332</v>
      </c>
      <c r="Q205" s="27">
        <v>3.9833333333333329</v>
      </c>
      <c r="R205" s="27">
        <v>4.43</v>
      </c>
      <c r="S205" s="27">
        <v>5.663333333333334</v>
      </c>
      <c r="T205" s="27">
        <v>4.0533333333333337</v>
      </c>
      <c r="U205" s="27">
        <v>5.2366666666666672</v>
      </c>
      <c r="V205" s="27">
        <v>1.6166666666666665</v>
      </c>
      <c r="W205" s="27">
        <v>2.4066666666666667</v>
      </c>
      <c r="X205" s="27">
        <v>2.0433333333333334</v>
      </c>
      <c r="Y205" s="27">
        <v>19.573333333333334</v>
      </c>
      <c r="Z205" s="27">
        <v>7.1333333333333329</v>
      </c>
      <c r="AA205" s="27">
        <v>3.8366666666666664</v>
      </c>
      <c r="AB205" s="27">
        <v>1.89</v>
      </c>
      <c r="AC205" s="27">
        <v>3.8933333333333331</v>
      </c>
      <c r="AD205" s="27">
        <v>2.7666666666666671</v>
      </c>
      <c r="AE205" s="29">
        <v>2355.25</v>
      </c>
      <c r="AF205" s="29">
        <v>446986.66666666669</v>
      </c>
      <c r="AG205" s="25">
        <v>6.7362698412698414</v>
      </c>
      <c r="AH205" s="29">
        <v>2171.1725776182984</v>
      </c>
      <c r="AI205" s="27">
        <v>180.25408944165181</v>
      </c>
      <c r="AJ205" s="27" t="s">
        <v>810</v>
      </c>
      <c r="AK205" s="27" t="s">
        <v>810</v>
      </c>
      <c r="AL205" s="27">
        <v>180.25408944165181</v>
      </c>
      <c r="AM205" s="27">
        <v>190.24940000000001</v>
      </c>
      <c r="AN205" s="27">
        <v>63.173333333333325</v>
      </c>
      <c r="AO205" s="30">
        <v>3.2444166666666665</v>
      </c>
      <c r="AP205" s="27">
        <v>200.92333333333332</v>
      </c>
      <c r="AQ205" s="27">
        <v>126.2</v>
      </c>
      <c r="AR205" s="27">
        <v>104</v>
      </c>
      <c r="AS205" s="27">
        <v>10.653333333333334</v>
      </c>
      <c r="AT205" s="27">
        <v>532.90666666666664</v>
      </c>
      <c r="AU205" s="27">
        <v>5.623333333333334</v>
      </c>
      <c r="AV205" s="27">
        <v>14.49</v>
      </c>
      <c r="AW205" s="27">
        <v>4.706666666666667</v>
      </c>
      <c r="AX205" s="27">
        <v>26.556666666666668</v>
      </c>
      <c r="AY205" s="27">
        <v>53.609999999999992</v>
      </c>
      <c r="AZ205" s="27">
        <v>3.5</v>
      </c>
      <c r="BA205" s="27">
        <v>1.21</v>
      </c>
      <c r="BB205" s="27">
        <v>20</v>
      </c>
      <c r="BC205" s="27">
        <v>29.38</v>
      </c>
      <c r="BD205" s="27">
        <v>26.656666666666666</v>
      </c>
      <c r="BE205" s="27">
        <v>30.356666666666666</v>
      </c>
      <c r="BF205" s="27">
        <v>106.33</v>
      </c>
      <c r="BG205" s="27">
        <v>14.218333333333334</v>
      </c>
      <c r="BH205" s="27">
        <v>10.5</v>
      </c>
      <c r="BI205" s="27">
        <v>22.67</v>
      </c>
      <c r="BJ205" s="27">
        <v>3.4</v>
      </c>
      <c r="BK205" s="27">
        <v>66.273333333333326</v>
      </c>
      <c r="BL205" s="27">
        <v>10.683333333333332</v>
      </c>
      <c r="BM205" s="27">
        <v>12.410000000000002</v>
      </c>
    </row>
    <row r="206" spans="1:65" x14ac:dyDescent="0.35">
      <c r="A206" s="13">
        <v>4543900800</v>
      </c>
      <c r="B206" t="s">
        <v>550</v>
      </c>
      <c r="C206" t="s">
        <v>557</v>
      </c>
      <c r="D206" t="s">
        <v>558</v>
      </c>
      <c r="E206" s="27">
        <v>13.846666666666666</v>
      </c>
      <c r="F206" s="27">
        <v>5.4607407407407402</v>
      </c>
      <c r="G206" s="27">
        <v>4.84</v>
      </c>
      <c r="H206" s="27">
        <v>1.67</v>
      </c>
      <c r="I206" s="27">
        <v>1.1199999999999999</v>
      </c>
      <c r="J206" s="27">
        <v>4.583333333333333</v>
      </c>
      <c r="K206" s="27">
        <v>3.8499999999999996</v>
      </c>
      <c r="L206" s="27">
        <v>1.5666666666666664</v>
      </c>
      <c r="M206" s="27">
        <v>4.3866666666666667</v>
      </c>
      <c r="N206" s="27">
        <v>5.5</v>
      </c>
      <c r="O206" s="27">
        <v>0.78333333333333321</v>
      </c>
      <c r="P206" s="27">
        <v>1.8099999999999998</v>
      </c>
      <c r="Q206" s="27">
        <v>3.7099999999999995</v>
      </c>
      <c r="R206" s="27">
        <v>4.4733333333333336</v>
      </c>
      <c r="S206" s="27">
        <v>5.6433333333333335</v>
      </c>
      <c r="T206" s="27">
        <v>4.08</v>
      </c>
      <c r="U206" s="27">
        <v>5.0599999999999996</v>
      </c>
      <c r="V206" s="27">
        <v>1.59</v>
      </c>
      <c r="W206" s="27">
        <v>2.35</v>
      </c>
      <c r="X206" s="27">
        <v>1.9000000000000001</v>
      </c>
      <c r="Y206" s="27">
        <v>18.583333333333332</v>
      </c>
      <c r="Z206" s="27">
        <v>6.7266666666666666</v>
      </c>
      <c r="AA206" s="27">
        <v>3.7433333333333336</v>
      </c>
      <c r="AB206" s="27">
        <v>1.88</v>
      </c>
      <c r="AC206" s="27">
        <v>3.8166666666666664</v>
      </c>
      <c r="AD206" s="27">
        <v>2.7100000000000004</v>
      </c>
      <c r="AE206" s="29">
        <v>1474.1466666666665</v>
      </c>
      <c r="AF206" s="29">
        <v>358209.33333333331</v>
      </c>
      <c r="AG206" s="25">
        <v>6.8327777777777783</v>
      </c>
      <c r="AH206" s="29">
        <v>1758.3158562216247</v>
      </c>
      <c r="AI206" s="27" t="s">
        <v>810</v>
      </c>
      <c r="AJ206" s="27">
        <v>103.03951076541649</v>
      </c>
      <c r="AK206" s="27">
        <v>68.684811104567274</v>
      </c>
      <c r="AL206" s="27">
        <v>171.72000000000003</v>
      </c>
      <c r="AM206" s="27">
        <v>191.24940000000001</v>
      </c>
      <c r="AN206" s="27">
        <v>67.103333333333339</v>
      </c>
      <c r="AO206" s="30">
        <v>3.1607500000000002</v>
      </c>
      <c r="AP206" s="27">
        <v>108.14333333333332</v>
      </c>
      <c r="AQ206" s="27">
        <v>131.79999999999998</v>
      </c>
      <c r="AR206" s="27">
        <v>103.51333333333332</v>
      </c>
      <c r="AS206" s="27">
        <v>10.31</v>
      </c>
      <c r="AT206" s="27">
        <v>524.92333333333329</v>
      </c>
      <c r="AU206" s="27">
        <v>4.9433333333333334</v>
      </c>
      <c r="AV206" s="27">
        <v>10.64</v>
      </c>
      <c r="AW206" s="27">
        <v>4.9933333333333332</v>
      </c>
      <c r="AX206" s="27">
        <v>25.099999999999998</v>
      </c>
      <c r="AY206" s="27">
        <v>45.926666666666669</v>
      </c>
      <c r="AZ206" s="27">
        <v>3.6733333333333333</v>
      </c>
      <c r="BA206" s="27">
        <v>1.3800000000000001</v>
      </c>
      <c r="BB206" s="27">
        <v>14.506666666666668</v>
      </c>
      <c r="BC206" s="27">
        <v>45.466666666666669</v>
      </c>
      <c r="BD206" s="27">
        <v>30.106666666666666</v>
      </c>
      <c r="BE206" s="27">
        <v>42.79</v>
      </c>
      <c r="BF206" s="27">
        <v>87.813333333333333</v>
      </c>
      <c r="BG206" s="27">
        <v>7.5380555555555544</v>
      </c>
      <c r="BH206" s="27">
        <v>12.15</v>
      </c>
      <c r="BI206" s="27">
        <v>16.41</v>
      </c>
      <c r="BJ206" s="27">
        <v>3.2033333333333331</v>
      </c>
      <c r="BK206" s="27">
        <v>61.853333333333332</v>
      </c>
      <c r="BL206" s="27">
        <v>10.463333333333333</v>
      </c>
      <c r="BM206" s="27">
        <v>12.200000000000001</v>
      </c>
    </row>
    <row r="207" spans="1:65" x14ac:dyDescent="0.35">
      <c r="A207" s="13">
        <v>4638180700</v>
      </c>
      <c r="B207" t="s">
        <v>559</v>
      </c>
      <c r="C207" t="s">
        <v>560</v>
      </c>
      <c r="D207" t="s">
        <v>561</v>
      </c>
      <c r="E207" s="27">
        <v>14.115</v>
      </c>
      <c r="F207" s="27">
        <v>5.6063971248876916</v>
      </c>
      <c r="G207" s="27">
        <v>4.8566666666666665</v>
      </c>
      <c r="H207" s="27">
        <v>1.41</v>
      </c>
      <c r="I207" s="27">
        <v>1.1766666666666665</v>
      </c>
      <c r="J207" s="27">
        <v>4.49</v>
      </c>
      <c r="K207" s="27">
        <v>3.69</v>
      </c>
      <c r="L207" s="27">
        <v>1.5599999999999998</v>
      </c>
      <c r="M207" s="27">
        <v>4.0216666666666665</v>
      </c>
      <c r="N207" s="27">
        <v>4.28</v>
      </c>
      <c r="O207" s="27">
        <v>0.64455616666666671</v>
      </c>
      <c r="P207" s="27">
        <v>1.9466666666666665</v>
      </c>
      <c r="Q207" s="27">
        <v>3.9666666666666663</v>
      </c>
      <c r="R207" s="27">
        <v>4.083333333333333</v>
      </c>
      <c r="S207" s="27">
        <v>5.9366666666666665</v>
      </c>
      <c r="T207" s="27">
        <v>3.7266666666666666</v>
      </c>
      <c r="U207" s="27">
        <v>4.9066666666666672</v>
      </c>
      <c r="V207" s="27">
        <v>1.3933333333333333</v>
      </c>
      <c r="W207" s="27">
        <v>2.2799999999999998</v>
      </c>
      <c r="X207" s="27">
        <v>2.0566666666666666</v>
      </c>
      <c r="Y207" s="27">
        <v>20.691666666666666</v>
      </c>
      <c r="Z207" s="27">
        <v>6.5533333333333337</v>
      </c>
      <c r="AA207" s="27">
        <v>3.7416666666666671</v>
      </c>
      <c r="AB207" s="27">
        <v>1.7033333333333331</v>
      </c>
      <c r="AC207" s="27">
        <v>3.35</v>
      </c>
      <c r="AD207" s="27">
        <v>2.4800000000000004</v>
      </c>
      <c r="AE207" s="29">
        <v>873.65333333333331</v>
      </c>
      <c r="AF207" s="29">
        <v>552506.66666666663</v>
      </c>
      <c r="AG207" s="25">
        <v>6.6546666666666674</v>
      </c>
      <c r="AH207" s="29">
        <v>2658.0022441835927</v>
      </c>
      <c r="AI207" s="27" t="s">
        <v>810</v>
      </c>
      <c r="AJ207" s="27">
        <v>77.612897426441592</v>
      </c>
      <c r="AK207" s="27">
        <v>81.65691808387372</v>
      </c>
      <c r="AL207" s="27">
        <v>159.26999999999998</v>
      </c>
      <c r="AM207" s="27">
        <v>194.14439999999999</v>
      </c>
      <c r="AN207" s="27">
        <v>53.056666666666672</v>
      </c>
      <c r="AO207" s="30">
        <v>3.5301388888888887</v>
      </c>
      <c r="AP207" s="27">
        <v>179.58666666666667</v>
      </c>
      <c r="AQ207" s="27">
        <v>123.33333333333333</v>
      </c>
      <c r="AR207" s="27">
        <v>83.026666666666657</v>
      </c>
      <c r="AS207" s="27">
        <v>10.28</v>
      </c>
      <c r="AT207" s="27">
        <v>503.09999999999997</v>
      </c>
      <c r="AU207" s="27">
        <v>6.79</v>
      </c>
      <c r="AV207" s="27">
        <v>12.79</v>
      </c>
      <c r="AW207" s="27">
        <v>4.99</v>
      </c>
      <c r="AX207" s="27">
        <v>18.75</v>
      </c>
      <c r="AY207" s="27">
        <v>25.026666666666667</v>
      </c>
      <c r="AZ207" s="27">
        <v>3.6398336499400887</v>
      </c>
      <c r="BA207" s="27">
        <v>0.98</v>
      </c>
      <c r="BB207" s="27">
        <v>13</v>
      </c>
      <c r="BC207" s="27">
        <v>25.61</v>
      </c>
      <c r="BD207" s="27">
        <v>21.01</v>
      </c>
      <c r="BE207" s="27">
        <v>29.806666666666661</v>
      </c>
      <c r="BF207" s="27">
        <v>86</v>
      </c>
      <c r="BG207" s="27">
        <v>11.99</v>
      </c>
      <c r="BH207" s="27">
        <v>9.5</v>
      </c>
      <c r="BI207" s="27">
        <v>10</v>
      </c>
      <c r="BJ207" s="27">
        <v>3.1833333333333336</v>
      </c>
      <c r="BK207" s="27">
        <v>71.056666666666672</v>
      </c>
      <c r="BL207" s="27">
        <v>9.456666666666667</v>
      </c>
      <c r="BM207" s="27">
        <v>10.113333333333333</v>
      </c>
    </row>
    <row r="208" spans="1:65" x14ac:dyDescent="0.35">
      <c r="A208" s="13">
        <v>4639660800</v>
      </c>
      <c r="B208" t="s">
        <v>559</v>
      </c>
      <c r="C208" t="s">
        <v>833</v>
      </c>
      <c r="D208" t="s">
        <v>834</v>
      </c>
      <c r="E208" s="27">
        <v>14.000374696088258</v>
      </c>
      <c r="F208" s="27">
        <v>6.3727424735136422</v>
      </c>
      <c r="G208" s="27">
        <v>5.5513769693456325</v>
      </c>
      <c r="H208" s="27">
        <v>1.3244953351319235</v>
      </c>
      <c r="I208" s="27">
        <v>1.1953399707169738</v>
      </c>
      <c r="J208" s="27">
        <v>4.7143742772066082</v>
      </c>
      <c r="K208" s="27">
        <v>4.7076498354380414</v>
      </c>
      <c r="L208" s="27">
        <v>1.5719759055007747</v>
      </c>
      <c r="M208" s="27">
        <v>4.6570047069700093</v>
      </c>
      <c r="N208" s="27">
        <v>4.4233070783310451</v>
      </c>
      <c r="O208" s="27">
        <v>0.65501483017416318</v>
      </c>
      <c r="P208" s="27">
        <v>1.9661725449439862</v>
      </c>
      <c r="Q208" s="27">
        <v>3.7497441694102918</v>
      </c>
      <c r="R208" s="27">
        <v>4.3182532207136495</v>
      </c>
      <c r="S208" s="27">
        <v>5.820269662346135</v>
      </c>
      <c r="T208" s="27">
        <v>4.1590675729382323</v>
      </c>
      <c r="U208" s="27">
        <v>5.2242679511540775</v>
      </c>
      <c r="V208" s="27">
        <v>1.7367212226077908</v>
      </c>
      <c r="W208" s="27">
        <v>2.7830117094614413</v>
      </c>
      <c r="X208" s="27">
        <v>2.1068148674830631</v>
      </c>
      <c r="Y208" s="27">
        <v>18.841722299410353</v>
      </c>
      <c r="Z208" s="27">
        <v>6.5889165217577954</v>
      </c>
      <c r="AA208" s="27">
        <v>3.9012721544496158</v>
      </c>
      <c r="AB208" s="27">
        <v>1.8110239330545559</v>
      </c>
      <c r="AC208" s="27">
        <v>3.912879100671065</v>
      </c>
      <c r="AD208" s="27">
        <v>2.877208934835084</v>
      </c>
      <c r="AE208" s="29">
        <v>1342.9511357376334</v>
      </c>
      <c r="AF208" s="29">
        <v>371532.08412106888</v>
      </c>
      <c r="AG208" s="25">
        <v>6.9115553800056233</v>
      </c>
      <c r="AH208" s="29">
        <v>1834.9882162516278</v>
      </c>
      <c r="AI208" s="27" t="s">
        <v>810</v>
      </c>
      <c r="AJ208" s="27">
        <v>77.032117529267921</v>
      </c>
      <c r="AK208" s="27">
        <v>81.357772002476636</v>
      </c>
      <c r="AL208" s="27">
        <v>158.38999999999999</v>
      </c>
      <c r="AM208" s="27">
        <v>194.37468052496629</v>
      </c>
      <c r="AN208" s="27">
        <v>58.311136311345336</v>
      </c>
      <c r="AO208" s="30">
        <v>3.6519838712466224</v>
      </c>
      <c r="AP208" s="27">
        <v>135.93262673171651</v>
      </c>
      <c r="AQ208" s="27">
        <v>154.11697894241567</v>
      </c>
      <c r="AR208" s="27">
        <v>109.45306816004641</v>
      </c>
      <c r="AS208" s="27">
        <v>10.178733161420645</v>
      </c>
      <c r="AT208" s="27">
        <v>377.36187038678264</v>
      </c>
      <c r="AU208" s="27">
        <v>4.9954667522387579</v>
      </c>
      <c r="AV208" s="27">
        <v>11.603039779358525</v>
      </c>
      <c r="AW208" s="27">
        <v>4.9304417235161413</v>
      </c>
      <c r="AX208" s="27">
        <v>28.625596723599262</v>
      </c>
      <c r="AY208" s="27">
        <v>42.853667645947667</v>
      </c>
      <c r="AZ208" s="27">
        <v>3.4632370739659439</v>
      </c>
      <c r="BA208" s="27">
        <v>1.2248920262645775</v>
      </c>
      <c r="BB208" s="27">
        <v>13.588610609117088</v>
      </c>
      <c r="BC208" s="27">
        <v>30.010681770346078</v>
      </c>
      <c r="BD208" s="27">
        <v>23.005530517914718</v>
      </c>
      <c r="BE208" s="27">
        <v>33.694387027473248</v>
      </c>
      <c r="BF208" s="27">
        <v>85.964736451809642</v>
      </c>
      <c r="BG208" s="27">
        <v>19.453241351170977</v>
      </c>
      <c r="BH208" s="27">
        <v>11.691364347353231</v>
      </c>
      <c r="BI208" s="27">
        <v>19.550524187775093</v>
      </c>
      <c r="BJ208" s="27">
        <v>4.0856756529598863</v>
      </c>
      <c r="BK208" s="27">
        <v>66.744461945650301</v>
      </c>
      <c r="BL208" s="27">
        <v>9.3404065780689187</v>
      </c>
      <c r="BM208" s="27">
        <v>10.330237118971914</v>
      </c>
    </row>
    <row r="209" spans="1:65" x14ac:dyDescent="0.35">
      <c r="A209" s="13">
        <v>4643620800</v>
      </c>
      <c r="B209" t="s">
        <v>559</v>
      </c>
      <c r="C209" t="s">
        <v>562</v>
      </c>
      <c r="D209" t="s">
        <v>563</v>
      </c>
      <c r="E209" s="27">
        <v>13.906666666666666</v>
      </c>
      <c r="F209" s="27">
        <v>5.8865747486712223</v>
      </c>
      <c r="G209" s="27">
        <v>5.1133333333333333</v>
      </c>
      <c r="H209" s="27">
        <v>1.41</v>
      </c>
      <c r="I209" s="27">
        <v>1.1299999999999999</v>
      </c>
      <c r="J209" s="27">
        <v>4.753333333333333</v>
      </c>
      <c r="K209" s="27">
        <v>4.01</v>
      </c>
      <c r="L209" s="27">
        <v>1.6500000000000001</v>
      </c>
      <c r="M209" s="27">
        <v>4.6833333333333336</v>
      </c>
      <c r="N209" s="27">
        <v>4.626666666666666</v>
      </c>
      <c r="O209" s="27">
        <v>0.65</v>
      </c>
      <c r="P209" s="27">
        <v>1.9466666666666665</v>
      </c>
      <c r="Q209" s="27">
        <v>3.9033333333333338</v>
      </c>
      <c r="R209" s="27">
        <v>4.4466666666666663</v>
      </c>
      <c r="S209" s="27">
        <v>5.8233333333333333</v>
      </c>
      <c r="T209" s="27">
        <v>3.7366666666666668</v>
      </c>
      <c r="U209" s="27">
        <v>5.32</v>
      </c>
      <c r="V209" s="27">
        <v>1.4433333333333334</v>
      </c>
      <c r="W209" s="27">
        <v>2.2999999999999998</v>
      </c>
      <c r="X209" s="27">
        <v>2.1199999999999997</v>
      </c>
      <c r="Y209" s="27">
        <v>18.903333333333332</v>
      </c>
      <c r="Z209" s="27">
        <v>6.956666666666667</v>
      </c>
      <c r="AA209" s="27">
        <v>3.313333333333333</v>
      </c>
      <c r="AB209" s="27">
        <v>1.6133333333333333</v>
      </c>
      <c r="AC209" s="27">
        <v>3.9333333333333336</v>
      </c>
      <c r="AD209" s="27">
        <v>2.7699999999999996</v>
      </c>
      <c r="AE209" s="29">
        <v>1182.3</v>
      </c>
      <c r="AF209" s="29">
        <v>438000</v>
      </c>
      <c r="AG209" s="25">
        <v>6.7583333333333329</v>
      </c>
      <c r="AH209" s="29">
        <v>2133.8921689205781</v>
      </c>
      <c r="AI209" s="27" t="s">
        <v>810</v>
      </c>
      <c r="AJ209" s="27">
        <v>77.639342482075236</v>
      </c>
      <c r="AK209" s="27">
        <v>64.030284207893189</v>
      </c>
      <c r="AL209" s="27">
        <v>141.67000000000002</v>
      </c>
      <c r="AM209" s="27">
        <v>194.0427</v>
      </c>
      <c r="AN209" s="27">
        <v>49.423333333333325</v>
      </c>
      <c r="AO209" s="30">
        <v>3.2766250000000006</v>
      </c>
      <c r="AP209" s="27">
        <v>135.10333333333332</v>
      </c>
      <c r="AQ209" s="27">
        <v>177.33333333333334</v>
      </c>
      <c r="AR209" s="27">
        <v>108.21</v>
      </c>
      <c r="AS209" s="27">
        <v>10.476666666666667</v>
      </c>
      <c r="AT209" s="27">
        <v>357.08</v>
      </c>
      <c r="AU209" s="27">
        <v>5.5</v>
      </c>
      <c r="AV209" s="27">
        <v>10.64</v>
      </c>
      <c r="AW209" s="27">
        <v>4.9066666666666663</v>
      </c>
      <c r="AX209" s="27">
        <v>24.316666666666666</v>
      </c>
      <c r="AY209" s="27">
        <v>35.223333333333336</v>
      </c>
      <c r="AZ209" s="27">
        <v>3.8033333333333332</v>
      </c>
      <c r="BA209" s="27">
        <v>1.29</v>
      </c>
      <c r="BB209" s="27">
        <v>15.493333333333334</v>
      </c>
      <c r="BC209" s="27">
        <v>39.68</v>
      </c>
      <c r="BD209" s="27">
        <v>28.34</v>
      </c>
      <c r="BE209" s="27">
        <v>29.91</v>
      </c>
      <c r="BF209" s="27">
        <v>82.303333333333327</v>
      </c>
      <c r="BG209" s="27">
        <v>9.8536111111111122</v>
      </c>
      <c r="BH209" s="27">
        <v>9.3566666666666674</v>
      </c>
      <c r="BI209" s="27">
        <v>16.400000000000002</v>
      </c>
      <c r="BJ209" s="27">
        <v>3.32</v>
      </c>
      <c r="BK209" s="27">
        <v>53.553333333333335</v>
      </c>
      <c r="BL209" s="27">
        <v>9.3333333333333339</v>
      </c>
      <c r="BM209" s="27">
        <v>10.873333333333333</v>
      </c>
    </row>
    <row r="210" spans="1:65" x14ac:dyDescent="0.35">
      <c r="A210" s="13">
        <v>4716860300</v>
      </c>
      <c r="B210" t="s">
        <v>564</v>
      </c>
      <c r="C210" t="s">
        <v>565</v>
      </c>
      <c r="D210" t="s">
        <v>566</v>
      </c>
      <c r="E210" s="27">
        <v>13.946666666666665</v>
      </c>
      <c r="F210" s="27">
        <v>5.6341163310961972</v>
      </c>
      <c r="G210" s="27">
        <v>4.72</v>
      </c>
      <c r="H210" s="27">
        <v>1.4333333333333333</v>
      </c>
      <c r="I210" s="27">
        <v>1.1499999999999999</v>
      </c>
      <c r="J210" s="27">
        <v>4.49</v>
      </c>
      <c r="K210" s="27">
        <v>3.9966666666666661</v>
      </c>
      <c r="L210" s="27">
        <v>1.5733333333333335</v>
      </c>
      <c r="M210" s="27">
        <v>4.3566666666666665</v>
      </c>
      <c r="N210" s="27">
        <v>5.17</v>
      </c>
      <c r="O210" s="27">
        <v>0.7628070175438596</v>
      </c>
      <c r="P210" s="27">
        <v>1.9466666666666665</v>
      </c>
      <c r="Q210" s="27">
        <v>3.7366666666666668</v>
      </c>
      <c r="R210" s="27">
        <v>4.3866666666666667</v>
      </c>
      <c r="S210" s="27">
        <v>5.5933333333333337</v>
      </c>
      <c r="T210" s="27">
        <v>4.1933333333333325</v>
      </c>
      <c r="U210" s="27">
        <v>5.0799999999999992</v>
      </c>
      <c r="V210" s="27">
        <v>1.5266666666666666</v>
      </c>
      <c r="W210" s="27">
        <v>2.3766666666666665</v>
      </c>
      <c r="X210" s="27">
        <v>1.9000000000000001</v>
      </c>
      <c r="Y210" s="27">
        <v>18.606666666666669</v>
      </c>
      <c r="Z210" s="27">
        <v>6.8633333333333333</v>
      </c>
      <c r="AA210" s="27">
        <v>3.6700000000000004</v>
      </c>
      <c r="AB210" s="27">
        <v>1.8166666666666667</v>
      </c>
      <c r="AC210" s="27">
        <v>3.7733333333333334</v>
      </c>
      <c r="AD210" s="27">
        <v>2.6666666666666665</v>
      </c>
      <c r="AE210" s="29">
        <v>1462</v>
      </c>
      <c r="AF210" s="29">
        <v>426262.33333333331</v>
      </c>
      <c r="AG210" s="25">
        <v>6.4402222222222223</v>
      </c>
      <c r="AH210" s="29">
        <v>2008.100222987958</v>
      </c>
      <c r="AI210" s="27" t="s">
        <v>810</v>
      </c>
      <c r="AJ210" s="27">
        <v>91.645857912490328</v>
      </c>
      <c r="AK210" s="27">
        <v>78.514517392689768</v>
      </c>
      <c r="AL210" s="27">
        <v>170.16000000000003</v>
      </c>
      <c r="AM210" s="27">
        <v>192.18389999999999</v>
      </c>
      <c r="AN210" s="27">
        <v>50.866666666666667</v>
      </c>
      <c r="AO210" s="30">
        <v>3.0949166666666676</v>
      </c>
      <c r="AP210" s="27">
        <v>112</v>
      </c>
      <c r="AQ210" s="27">
        <v>129.61333333333334</v>
      </c>
      <c r="AR210" s="27">
        <v>96.49666666666667</v>
      </c>
      <c r="AS210" s="27">
        <v>10.393333333333333</v>
      </c>
      <c r="AT210" s="27">
        <v>465.0333333333333</v>
      </c>
      <c r="AU210" s="27">
        <v>4.8166666666666664</v>
      </c>
      <c r="AV210" s="27">
        <v>11.656666666666666</v>
      </c>
      <c r="AW210" s="27">
        <v>4.75</v>
      </c>
      <c r="AX210" s="27">
        <v>18.8</v>
      </c>
      <c r="AY210" s="27">
        <v>48.4</v>
      </c>
      <c r="AZ210" s="27">
        <v>3.66</v>
      </c>
      <c r="BA210" s="27">
        <v>1.2699999999999998</v>
      </c>
      <c r="BB210" s="27">
        <v>15.733333333333334</v>
      </c>
      <c r="BC210" s="27">
        <v>27.293333333333333</v>
      </c>
      <c r="BD210" s="27">
        <v>24.026666666666667</v>
      </c>
      <c r="BE210" s="27">
        <v>26.446666666666669</v>
      </c>
      <c r="BF210" s="27">
        <v>74.533333333333331</v>
      </c>
      <c r="BG210" s="27">
        <v>34</v>
      </c>
      <c r="BH210" s="27">
        <v>12.57</v>
      </c>
      <c r="BI210" s="27">
        <v>16.466666666666665</v>
      </c>
      <c r="BJ210" s="27">
        <v>2.7933333333333334</v>
      </c>
      <c r="BK210" s="27">
        <v>54.133333333333333</v>
      </c>
      <c r="BL210" s="27">
        <v>10.019999999999998</v>
      </c>
      <c r="BM210" s="27">
        <v>11.526666666666666</v>
      </c>
    </row>
    <row r="211" spans="1:65" x14ac:dyDescent="0.35">
      <c r="A211" s="13">
        <v>4718260330</v>
      </c>
      <c r="B211" t="s">
        <v>564</v>
      </c>
      <c r="C211" t="s">
        <v>567</v>
      </c>
      <c r="D211" t="s">
        <v>568</v>
      </c>
      <c r="E211" s="27">
        <v>13.983333333333333</v>
      </c>
      <c r="F211" s="27">
        <v>6.0813711946057341</v>
      </c>
      <c r="G211" s="27">
        <v>4.9399999999999995</v>
      </c>
      <c r="H211" s="27">
        <v>1.4433333333333334</v>
      </c>
      <c r="I211" s="27">
        <v>1.1100000000000001</v>
      </c>
      <c r="J211" s="27">
        <v>4.5799999999999992</v>
      </c>
      <c r="K211" s="27">
        <v>3.956666666666667</v>
      </c>
      <c r="L211" s="27">
        <v>1.5466666666666669</v>
      </c>
      <c r="M211" s="27">
        <v>4.4633333333333338</v>
      </c>
      <c r="N211" s="27">
        <v>5.1599999999999993</v>
      </c>
      <c r="O211" s="27">
        <v>0.66578947368421049</v>
      </c>
      <c r="P211" s="27">
        <v>1.9466666666666665</v>
      </c>
      <c r="Q211" s="27">
        <v>3.7066666666666666</v>
      </c>
      <c r="R211" s="27">
        <v>4.4800000000000004</v>
      </c>
      <c r="S211" s="27">
        <v>5.7233333333333336</v>
      </c>
      <c r="T211" s="27">
        <v>4.123333333333334</v>
      </c>
      <c r="U211" s="27">
        <v>5.0933333333333328</v>
      </c>
      <c r="V211" s="27">
        <v>1.46</v>
      </c>
      <c r="W211" s="27">
        <v>2.3466666666666667</v>
      </c>
      <c r="X211" s="27">
        <v>1.9100000000000001</v>
      </c>
      <c r="Y211" s="27">
        <v>18.563333333333333</v>
      </c>
      <c r="Z211" s="27">
        <v>7.0100000000000007</v>
      </c>
      <c r="AA211" s="27">
        <v>3.436666666666667</v>
      </c>
      <c r="AB211" s="27">
        <v>1.7666666666666666</v>
      </c>
      <c r="AC211" s="27">
        <v>3.8266666666666667</v>
      </c>
      <c r="AD211" s="27">
        <v>2.7233333333333332</v>
      </c>
      <c r="AE211" s="29">
        <v>990.16666666666663</v>
      </c>
      <c r="AF211" s="29">
        <v>390327.66666666669</v>
      </c>
      <c r="AG211" s="25">
        <v>6.7549999999999999</v>
      </c>
      <c r="AH211" s="29">
        <v>1899.9072566317684</v>
      </c>
      <c r="AI211" s="27" t="s">
        <v>810</v>
      </c>
      <c r="AJ211" s="27">
        <v>106.98062680728198</v>
      </c>
      <c r="AK211" s="27">
        <v>48.453484553966085</v>
      </c>
      <c r="AL211" s="27">
        <v>155.43</v>
      </c>
      <c r="AM211" s="27">
        <v>192.18389999999999</v>
      </c>
      <c r="AN211" s="27">
        <v>50.613333333333337</v>
      </c>
      <c r="AO211" s="30">
        <v>3.1857222222222226</v>
      </c>
      <c r="AP211" s="27">
        <v>91.333333333333329</v>
      </c>
      <c r="AQ211" s="27">
        <v>106.94333333333333</v>
      </c>
      <c r="AR211" s="27">
        <v>90.5</v>
      </c>
      <c r="AS211" s="27">
        <v>10.146666666666667</v>
      </c>
      <c r="AT211" s="27">
        <v>466.21000000000004</v>
      </c>
      <c r="AU211" s="27">
        <v>5.0233333333333334</v>
      </c>
      <c r="AV211" s="27">
        <v>10.756666666666666</v>
      </c>
      <c r="AW211" s="27">
        <v>5.07</v>
      </c>
      <c r="AX211" s="27">
        <v>16.666666666666668</v>
      </c>
      <c r="AY211" s="27">
        <v>35.806666666666665</v>
      </c>
      <c r="AZ211" s="27">
        <v>3.6799999999999997</v>
      </c>
      <c r="BA211" s="27">
        <v>1.08</v>
      </c>
      <c r="BB211" s="27">
        <v>15.713333333333333</v>
      </c>
      <c r="BC211" s="27">
        <v>36.326666666666668</v>
      </c>
      <c r="BD211" s="27">
        <v>30.363333333333333</v>
      </c>
      <c r="BE211" s="27">
        <v>46.776666666666664</v>
      </c>
      <c r="BF211" s="27">
        <v>86.073333333333323</v>
      </c>
      <c r="BG211" s="27">
        <v>7</v>
      </c>
      <c r="BH211" s="27">
        <v>11.356666666666667</v>
      </c>
      <c r="BI211" s="27">
        <v>16</v>
      </c>
      <c r="BJ211" s="27">
        <v>4.3500000000000005</v>
      </c>
      <c r="BK211" s="27">
        <v>69</v>
      </c>
      <c r="BL211" s="27">
        <v>9.98</v>
      </c>
      <c r="BM211" s="27">
        <v>13.506666666666666</v>
      </c>
    </row>
    <row r="212" spans="1:65" x14ac:dyDescent="0.35">
      <c r="A212" s="13">
        <v>4727180400</v>
      </c>
      <c r="B212" t="s">
        <v>564</v>
      </c>
      <c r="C212" t="s">
        <v>569</v>
      </c>
      <c r="D212" t="s">
        <v>570</v>
      </c>
      <c r="E212" s="27">
        <v>13.866666666666667</v>
      </c>
      <c r="F212" s="27">
        <v>5.9395657283266665</v>
      </c>
      <c r="G212" s="27">
        <v>4.7666666666666666</v>
      </c>
      <c r="H212" s="27">
        <v>1.67</v>
      </c>
      <c r="I212" s="27">
        <v>1.1133333333333333</v>
      </c>
      <c r="J212" s="27">
        <v>4.5399999999999991</v>
      </c>
      <c r="K212" s="27">
        <v>4.04</v>
      </c>
      <c r="L212" s="27">
        <v>1.5333333333333332</v>
      </c>
      <c r="M212" s="27">
        <v>4.4833333333333334</v>
      </c>
      <c r="N212" s="27">
        <v>5.03</v>
      </c>
      <c r="O212" s="27">
        <v>0.70614035087719296</v>
      </c>
      <c r="P212" s="27">
        <v>1.9466666666666665</v>
      </c>
      <c r="Q212" s="27">
        <v>3.7333333333333329</v>
      </c>
      <c r="R212" s="27">
        <v>4.4799999999999995</v>
      </c>
      <c r="S212" s="27">
        <v>5.6966666666666663</v>
      </c>
      <c r="T212" s="27">
        <v>3.9833333333333329</v>
      </c>
      <c r="U212" s="27">
        <v>5.1266666666666669</v>
      </c>
      <c r="V212" s="27">
        <v>1.4466666666666665</v>
      </c>
      <c r="W212" s="27">
        <v>2.3466666666666667</v>
      </c>
      <c r="X212" s="27">
        <v>1.9133333333333333</v>
      </c>
      <c r="Y212" s="27">
        <v>18.590000000000003</v>
      </c>
      <c r="Z212" s="27">
        <v>6.9433333333333325</v>
      </c>
      <c r="AA212" s="27">
        <v>3.3766666666666665</v>
      </c>
      <c r="AB212" s="27">
        <v>1.6833333333333333</v>
      </c>
      <c r="AC212" s="27">
        <v>3.8166666666666664</v>
      </c>
      <c r="AD212" s="27">
        <v>2.7233333333333332</v>
      </c>
      <c r="AE212" s="29">
        <v>1060.2600000000002</v>
      </c>
      <c r="AF212" s="29">
        <v>338229.33333333331</v>
      </c>
      <c r="AG212" s="25">
        <v>7.0305833333333325</v>
      </c>
      <c r="AH212" s="29">
        <v>1691.6964068678492</v>
      </c>
      <c r="AI212" s="27" t="s">
        <v>810</v>
      </c>
      <c r="AJ212" s="27">
        <v>91.95070764594594</v>
      </c>
      <c r="AK212" s="27">
        <v>56.344259068468233</v>
      </c>
      <c r="AL212" s="27">
        <v>148.29000000000002</v>
      </c>
      <c r="AM212" s="27">
        <v>192.18389999999999</v>
      </c>
      <c r="AN212" s="27">
        <v>50.50333333333333</v>
      </c>
      <c r="AO212" s="30">
        <v>3.1505555555555556</v>
      </c>
      <c r="AP212" s="27">
        <v>127.08333333333333</v>
      </c>
      <c r="AQ212" s="27">
        <v>138.38666666666668</v>
      </c>
      <c r="AR212" s="27">
        <v>86.666666666666671</v>
      </c>
      <c r="AS212" s="27">
        <v>10.100000000000001</v>
      </c>
      <c r="AT212" s="27">
        <v>338.33</v>
      </c>
      <c r="AU212" s="27">
        <v>4.7266666666666666</v>
      </c>
      <c r="AV212" s="27">
        <v>12</v>
      </c>
      <c r="AW212" s="27">
        <v>4.5233333333333334</v>
      </c>
      <c r="AX212" s="27">
        <v>24.01</v>
      </c>
      <c r="AY212" s="27">
        <v>33.546666666666667</v>
      </c>
      <c r="AZ212" s="27">
        <v>3.7433333333333336</v>
      </c>
      <c r="BA212" s="27">
        <v>1.0766666666666667</v>
      </c>
      <c r="BB212" s="27">
        <v>17.940000000000001</v>
      </c>
      <c r="BC212" s="27">
        <v>48.886666666666663</v>
      </c>
      <c r="BD212" s="27">
        <v>43.333333333333336</v>
      </c>
      <c r="BE212" s="27">
        <v>41.433333333333337</v>
      </c>
      <c r="BF212" s="27">
        <v>79.650000000000006</v>
      </c>
      <c r="BG212" s="27">
        <v>10.055555555555555</v>
      </c>
      <c r="BH212" s="27">
        <v>11.926666666666668</v>
      </c>
      <c r="BI212" s="27">
        <v>12.5</v>
      </c>
      <c r="BJ212" s="27">
        <v>3.44</v>
      </c>
      <c r="BK212" s="27">
        <v>55.300000000000004</v>
      </c>
      <c r="BL212" s="27">
        <v>9.7366666666666664</v>
      </c>
      <c r="BM212" s="27">
        <v>12.589999999999998</v>
      </c>
    </row>
    <row r="213" spans="1:65" x14ac:dyDescent="0.35">
      <c r="A213" s="13">
        <v>4728940500</v>
      </c>
      <c r="B213" t="s">
        <v>564</v>
      </c>
      <c r="C213" t="s">
        <v>571</v>
      </c>
      <c r="D213" t="s">
        <v>572</v>
      </c>
      <c r="E213" s="27">
        <v>13.696666666666667</v>
      </c>
      <c r="F213" s="27">
        <v>5.7338851095993961</v>
      </c>
      <c r="G213" s="27">
        <v>4.9833333333333334</v>
      </c>
      <c r="H213" s="27">
        <v>1.4233333333333331</v>
      </c>
      <c r="I213" s="27">
        <v>1.1833333333333333</v>
      </c>
      <c r="J213" s="27">
        <v>4.6733333333333329</v>
      </c>
      <c r="K213" s="27">
        <v>4.3266666666666662</v>
      </c>
      <c r="L213" s="27">
        <v>1.61</v>
      </c>
      <c r="M213" s="27">
        <v>4.4300000000000006</v>
      </c>
      <c r="N213" s="27">
        <v>5.0333333333333332</v>
      </c>
      <c r="O213" s="27">
        <v>0.72140350877192994</v>
      </c>
      <c r="P213" s="27">
        <v>1.95</v>
      </c>
      <c r="Q213" s="27">
        <v>3.9166666666666665</v>
      </c>
      <c r="R213" s="27">
        <v>4.4733333333333336</v>
      </c>
      <c r="S213" s="27">
        <v>5.623333333333334</v>
      </c>
      <c r="T213" s="27">
        <v>4.2766666666666664</v>
      </c>
      <c r="U213" s="27">
        <v>5.17</v>
      </c>
      <c r="V213" s="27">
        <v>1.5866666666666667</v>
      </c>
      <c r="W213" s="27">
        <v>2.4633333333333334</v>
      </c>
      <c r="X213" s="27">
        <v>1.9866666666666666</v>
      </c>
      <c r="Y213" s="27">
        <v>19.413333333333338</v>
      </c>
      <c r="Z213" s="27">
        <v>7.5466666666666669</v>
      </c>
      <c r="AA213" s="27">
        <v>3.85</v>
      </c>
      <c r="AB213" s="27">
        <v>1.7666666666666668</v>
      </c>
      <c r="AC213" s="27">
        <v>3.84</v>
      </c>
      <c r="AD213" s="27">
        <v>2.7266666666666666</v>
      </c>
      <c r="AE213" s="29">
        <v>976.5333333333333</v>
      </c>
      <c r="AF213" s="29">
        <v>389519.66666666669</v>
      </c>
      <c r="AG213" s="25">
        <v>6.6813333333333338</v>
      </c>
      <c r="AH213" s="29">
        <v>1886.0458096355662</v>
      </c>
      <c r="AI213" s="27" t="s">
        <v>810</v>
      </c>
      <c r="AJ213" s="27">
        <v>100.65924377987649</v>
      </c>
      <c r="AK213" s="27">
        <v>72.584822355958792</v>
      </c>
      <c r="AL213" s="27">
        <v>173.24</v>
      </c>
      <c r="AM213" s="27">
        <v>192.18389999999999</v>
      </c>
      <c r="AN213" s="27">
        <v>52.79999999999999</v>
      </c>
      <c r="AO213" s="30">
        <v>3.1059999999999999</v>
      </c>
      <c r="AP213" s="27">
        <v>92</v>
      </c>
      <c r="AQ213" s="27">
        <v>112</v>
      </c>
      <c r="AR213" s="27">
        <v>92.266666666666652</v>
      </c>
      <c r="AS213" s="27">
        <v>10.486666666666666</v>
      </c>
      <c r="AT213" s="27">
        <v>517.32666666666671</v>
      </c>
      <c r="AU213" s="27">
        <v>4.8899999999999997</v>
      </c>
      <c r="AV213" s="27">
        <v>11.423333333333334</v>
      </c>
      <c r="AW213" s="27">
        <v>4.63</v>
      </c>
      <c r="AX213" s="27">
        <v>17.066666666666666</v>
      </c>
      <c r="AY213" s="27">
        <v>42</v>
      </c>
      <c r="AZ213" s="27">
        <v>3.686666666666667</v>
      </c>
      <c r="BA213" s="27">
        <v>1.2300000000000002</v>
      </c>
      <c r="BB213" s="27">
        <v>16.099999999999998</v>
      </c>
      <c r="BC213" s="27">
        <v>38.96</v>
      </c>
      <c r="BD213" s="27">
        <v>27.49</v>
      </c>
      <c r="BE213" s="27">
        <v>30.323333333333334</v>
      </c>
      <c r="BF213" s="27">
        <v>67</v>
      </c>
      <c r="BG213" s="27">
        <v>14.99</v>
      </c>
      <c r="BH213" s="27">
        <v>12.313333333333333</v>
      </c>
      <c r="BI213" s="27">
        <v>21.600000000000005</v>
      </c>
      <c r="BJ213" s="27">
        <v>2.7633333333333332</v>
      </c>
      <c r="BK213" s="27">
        <v>42.2</v>
      </c>
      <c r="BL213" s="27">
        <v>10.063333333333334</v>
      </c>
      <c r="BM213" s="27">
        <v>12.803333333333333</v>
      </c>
    </row>
    <row r="214" spans="1:65" x14ac:dyDescent="0.35">
      <c r="A214" s="13">
        <v>4734980325</v>
      </c>
      <c r="B214" t="s">
        <v>564</v>
      </c>
      <c r="C214" t="s">
        <v>577</v>
      </c>
      <c r="D214" t="s">
        <v>835</v>
      </c>
      <c r="E214" s="27">
        <v>13.93</v>
      </c>
      <c r="F214" s="27">
        <v>6.1021756487025947</v>
      </c>
      <c r="G214" s="27">
        <v>4.8566666666666665</v>
      </c>
      <c r="H214" s="27">
        <v>1.4633333333333336</v>
      </c>
      <c r="I214" s="27">
        <v>1.1300000000000001</v>
      </c>
      <c r="J214" s="27">
        <v>4.71</v>
      </c>
      <c r="K214" s="27">
        <v>3.9066666666666663</v>
      </c>
      <c r="L214" s="27">
        <v>1.5533333333333335</v>
      </c>
      <c r="M214" s="27">
        <v>4.4833333333333334</v>
      </c>
      <c r="N214" s="27">
        <v>5.1466666666666665</v>
      </c>
      <c r="O214" s="27">
        <v>0.69</v>
      </c>
      <c r="P214" s="27">
        <v>1.9466666666666665</v>
      </c>
      <c r="Q214" s="27">
        <v>3.7966666666666669</v>
      </c>
      <c r="R214" s="27">
        <v>4.4266666666666667</v>
      </c>
      <c r="S214" s="27">
        <v>5.6500000000000012</v>
      </c>
      <c r="T214" s="27">
        <v>4.1000000000000005</v>
      </c>
      <c r="U214" s="27">
        <v>5.0666666666666664</v>
      </c>
      <c r="V214" s="27">
        <v>1.4466666666666665</v>
      </c>
      <c r="W214" s="27">
        <v>2.3833333333333333</v>
      </c>
      <c r="X214" s="27">
        <v>1.9766666666666666</v>
      </c>
      <c r="Y214" s="27">
        <v>18.83666666666667</v>
      </c>
      <c r="Z214" s="27">
        <v>6.94</v>
      </c>
      <c r="AA214" s="27">
        <v>3.56</v>
      </c>
      <c r="AB214" s="27">
        <v>1.6600000000000001</v>
      </c>
      <c r="AC214" s="27">
        <v>3.83</v>
      </c>
      <c r="AD214" s="27">
        <v>2.74</v>
      </c>
      <c r="AE214" s="29">
        <v>1546.5533333333333</v>
      </c>
      <c r="AF214" s="29">
        <v>458841.33333333331</v>
      </c>
      <c r="AG214" s="25">
        <v>6.7781904761904768</v>
      </c>
      <c r="AH214" s="29">
        <v>2240.4503288034471</v>
      </c>
      <c r="AI214" s="27" t="s">
        <v>810</v>
      </c>
      <c r="AJ214" s="27">
        <v>97.489977169888462</v>
      </c>
      <c r="AK214" s="27">
        <v>65.892020930689441</v>
      </c>
      <c r="AL214" s="27">
        <v>163.38</v>
      </c>
      <c r="AM214" s="27">
        <v>192.72194999999999</v>
      </c>
      <c r="AN214" s="27">
        <v>55.666666666666664</v>
      </c>
      <c r="AO214" s="30">
        <v>3.1398333333333333</v>
      </c>
      <c r="AP214" s="27">
        <v>77.386666666666656</v>
      </c>
      <c r="AQ214" s="27">
        <v>124.94333333333334</v>
      </c>
      <c r="AR214" s="27">
        <v>91.513333333333335</v>
      </c>
      <c r="AS214" s="27">
        <v>10.186666666666667</v>
      </c>
      <c r="AT214" s="27">
        <v>518.08666666666659</v>
      </c>
      <c r="AU214" s="27">
        <v>4.24</v>
      </c>
      <c r="AV214" s="27">
        <v>10.656666666666666</v>
      </c>
      <c r="AW214" s="27">
        <v>5.1800000000000006</v>
      </c>
      <c r="AX214" s="27">
        <v>26.939999999999998</v>
      </c>
      <c r="AY214" s="27">
        <v>41.916666666666664</v>
      </c>
      <c r="AZ214" s="27">
        <v>3.6233333333333335</v>
      </c>
      <c r="BA214" s="27">
        <v>1.1133333333333333</v>
      </c>
      <c r="BB214" s="27">
        <v>15.4</v>
      </c>
      <c r="BC214" s="27">
        <v>61.666666666666664</v>
      </c>
      <c r="BD214" s="27">
        <v>42.223333333333336</v>
      </c>
      <c r="BE214" s="27">
        <v>44</v>
      </c>
      <c r="BF214" s="27">
        <v>86.333333333333329</v>
      </c>
      <c r="BG214" s="27">
        <v>16.663333333333334</v>
      </c>
      <c r="BH214" s="27">
        <v>11.99</v>
      </c>
      <c r="BI214" s="27">
        <v>13.75</v>
      </c>
      <c r="BJ214" s="27">
        <v>3.6566666666666667</v>
      </c>
      <c r="BK214" s="27">
        <v>66</v>
      </c>
      <c r="BL214" s="27">
        <v>9.9533333333333331</v>
      </c>
      <c r="BM214" s="27">
        <v>14.299999999999999</v>
      </c>
    </row>
    <row r="215" spans="1:65" x14ac:dyDescent="0.35">
      <c r="A215" s="13">
        <v>4732820600</v>
      </c>
      <c r="B215" t="s">
        <v>564</v>
      </c>
      <c r="C215" t="s">
        <v>573</v>
      </c>
      <c r="D215" t="s">
        <v>574</v>
      </c>
      <c r="E215" s="27">
        <v>13.843333333333334</v>
      </c>
      <c r="F215" s="27">
        <v>6.1956430446194224</v>
      </c>
      <c r="G215" s="27">
        <v>5.0233333333333334</v>
      </c>
      <c r="H215" s="27">
        <v>1.6566666666666665</v>
      </c>
      <c r="I215" s="27">
        <v>1.2033333333333334</v>
      </c>
      <c r="J215" s="27">
        <v>4.6733333333333329</v>
      </c>
      <c r="K215" s="27">
        <v>4.3500000000000005</v>
      </c>
      <c r="L215" s="27">
        <v>1.6233333333333333</v>
      </c>
      <c r="M215" s="27">
        <v>4.4866666666666672</v>
      </c>
      <c r="N215" s="27">
        <v>5.0200000000000005</v>
      </c>
      <c r="O215" s="27">
        <v>0.69403508771929812</v>
      </c>
      <c r="P215" s="27">
        <v>1.95</v>
      </c>
      <c r="Q215" s="27">
        <v>3.9833333333333329</v>
      </c>
      <c r="R215" s="27">
        <v>4.4733333333333336</v>
      </c>
      <c r="S215" s="27">
        <v>5.7033333333333331</v>
      </c>
      <c r="T215" s="27">
        <v>4.3033333333333337</v>
      </c>
      <c r="U215" s="27">
        <v>5.13</v>
      </c>
      <c r="V215" s="27">
        <v>1.5633333333333332</v>
      </c>
      <c r="W215" s="27">
        <v>2.4733333333333332</v>
      </c>
      <c r="X215" s="27">
        <v>2.0500000000000003</v>
      </c>
      <c r="Y215" s="27">
        <v>19.573333333333334</v>
      </c>
      <c r="Z215" s="27">
        <v>7.5933333333333337</v>
      </c>
      <c r="AA215" s="27">
        <v>3.8000000000000003</v>
      </c>
      <c r="AB215" s="27">
        <v>1.7933333333333332</v>
      </c>
      <c r="AC215" s="27">
        <v>3.8800000000000003</v>
      </c>
      <c r="AD215" s="27">
        <v>2.7666666666666662</v>
      </c>
      <c r="AE215" s="29">
        <v>1399.5133333333333</v>
      </c>
      <c r="AF215" s="29">
        <v>378976.66666666669</v>
      </c>
      <c r="AG215" s="25">
        <v>6.5470833333333331</v>
      </c>
      <c r="AH215" s="29">
        <v>1808.8485606067497</v>
      </c>
      <c r="AI215" s="27" t="s">
        <v>810</v>
      </c>
      <c r="AJ215" s="27">
        <v>97.960633613724909</v>
      </c>
      <c r="AK215" s="27">
        <v>63.21260623926694</v>
      </c>
      <c r="AL215" s="27">
        <v>161.16999999999999</v>
      </c>
      <c r="AM215" s="27">
        <v>192.18389999999999</v>
      </c>
      <c r="AN215" s="27">
        <v>51.466666666666669</v>
      </c>
      <c r="AO215" s="30">
        <v>3.0839791666666669</v>
      </c>
      <c r="AP215" s="27">
        <v>87.326666666666668</v>
      </c>
      <c r="AQ215" s="27">
        <v>108.50666666666666</v>
      </c>
      <c r="AR215" s="27">
        <v>96.95</v>
      </c>
      <c r="AS215" s="27">
        <v>10.493333333333334</v>
      </c>
      <c r="AT215" s="27">
        <v>471.32</v>
      </c>
      <c r="AU215" s="27">
        <v>5.05</v>
      </c>
      <c r="AV215" s="27">
        <v>11.906666666666666</v>
      </c>
      <c r="AW215" s="27">
        <v>4.7700000000000005</v>
      </c>
      <c r="AX215" s="27">
        <v>23.909999999999997</v>
      </c>
      <c r="AY215" s="27">
        <v>45.133333333333333</v>
      </c>
      <c r="AZ215" s="27">
        <v>3.5766666666666667</v>
      </c>
      <c r="BA215" s="27">
        <v>1.1866666666666668</v>
      </c>
      <c r="BB215" s="27">
        <v>10.266666666666666</v>
      </c>
      <c r="BC215" s="27">
        <v>36.396666666666668</v>
      </c>
      <c r="BD215" s="27">
        <v>28.290000000000003</v>
      </c>
      <c r="BE215" s="27">
        <v>28.75333333333333</v>
      </c>
      <c r="BF215" s="27">
        <v>76.410000000000011</v>
      </c>
      <c r="BG215" s="27">
        <v>11.105277777777777</v>
      </c>
      <c r="BH215" s="27">
        <v>14.086666666666668</v>
      </c>
      <c r="BI215" s="27">
        <v>19.333333333333332</v>
      </c>
      <c r="BJ215" s="27">
        <v>3.3933333333333331</v>
      </c>
      <c r="BK215" s="27">
        <v>58.35</v>
      </c>
      <c r="BL215" s="27">
        <v>9.9733333333333345</v>
      </c>
      <c r="BM215" s="27">
        <v>13.64</v>
      </c>
    </row>
    <row r="216" spans="1:65" x14ac:dyDescent="0.35">
      <c r="A216" s="13">
        <v>4734100640</v>
      </c>
      <c r="B216" t="s">
        <v>564</v>
      </c>
      <c r="C216" t="s">
        <v>575</v>
      </c>
      <c r="D216" t="s">
        <v>576</v>
      </c>
      <c r="E216" s="27">
        <v>13.733333333333334</v>
      </c>
      <c r="F216" s="27">
        <v>5.757601115760111</v>
      </c>
      <c r="G216" s="27">
        <v>4.66</v>
      </c>
      <c r="H216" s="27">
        <v>1.4533333333333331</v>
      </c>
      <c r="I216" s="27">
        <v>1.1300000000000001</v>
      </c>
      <c r="J216" s="27">
        <v>4.3900000000000006</v>
      </c>
      <c r="K216" s="27">
        <v>4.0166666666666666</v>
      </c>
      <c r="L216" s="27">
        <v>1.5466666666666669</v>
      </c>
      <c r="M216" s="27">
        <v>4.2266666666666666</v>
      </c>
      <c r="N216" s="27">
        <v>5.03</v>
      </c>
      <c r="O216" s="27">
        <v>0.71859649122807012</v>
      </c>
      <c r="P216" s="27">
        <v>1.9466666666666665</v>
      </c>
      <c r="Q216" s="27">
        <v>3.7133333333333329</v>
      </c>
      <c r="R216" s="27">
        <v>4.3666666666666671</v>
      </c>
      <c r="S216" s="27">
        <v>5.503333333333333</v>
      </c>
      <c r="T216" s="27">
        <v>4.0599999999999996</v>
      </c>
      <c r="U216" s="27">
        <v>5.12</v>
      </c>
      <c r="V216" s="27">
        <v>1.4299999999999997</v>
      </c>
      <c r="W216" s="27">
        <v>2.2833333333333332</v>
      </c>
      <c r="X216" s="27">
        <v>1.8966666666666667</v>
      </c>
      <c r="Y216" s="27">
        <v>18.706666666666663</v>
      </c>
      <c r="Z216" s="27">
        <v>6.6466666666666656</v>
      </c>
      <c r="AA216" s="27">
        <v>3.48</v>
      </c>
      <c r="AB216" s="27">
        <v>1.67</v>
      </c>
      <c r="AC216" s="27">
        <v>3.7666666666666671</v>
      </c>
      <c r="AD216" s="27">
        <v>2.6533333333333333</v>
      </c>
      <c r="AE216" s="29">
        <v>993.72333333333336</v>
      </c>
      <c r="AF216" s="29">
        <v>335116</v>
      </c>
      <c r="AG216" s="25">
        <v>6.7447222222222223</v>
      </c>
      <c r="AH216" s="29">
        <v>1627.5123938941408</v>
      </c>
      <c r="AI216" s="27">
        <v>187.590885965713</v>
      </c>
      <c r="AJ216" s="27" t="s">
        <v>810</v>
      </c>
      <c r="AK216" s="27" t="s">
        <v>810</v>
      </c>
      <c r="AL216" s="27">
        <v>187.590885965713</v>
      </c>
      <c r="AM216" s="27">
        <v>195.98949999999999</v>
      </c>
      <c r="AN216" s="27">
        <v>37.5</v>
      </c>
      <c r="AO216" s="30">
        <v>3.1147499999999995</v>
      </c>
      <c r="AP216" s="27">
        <v>102.44333333333333</v>
      </c>
      <c r="AQ216" s="27">
        <v>133.16666666666666</v>
      </c>
      <c r="AR216" s="27">
        <v>86.336666666666659</v>
      </c>
      <c r="AS216" s="27">
        <v>10.206666666666669</v>
      </c>
      <c r="AT216" s="27">
        <v>452.01666666666671</v>
      </c>
      <c r="AU216" s="27">
        <v>5.0999999999999996</v>
      </c>
      <c r="AV216" s="27">
        <v>10.79</v>
      </c>
      <c r="AW216" s="27">
        <v>4.24</v>
      </c>
      <c r="AX216" s="27">
        <v>16.556666666666668</v>
      </c>
      <c r="AY216" s="27">
        <v>38.223333333333336</v>
      </c>
      <c r="AZ216" s="27">
        <v>3.5400000000000005</v>
      </c>
      <c r="BA216" s="27">
        <v>1.05</v>
      </c>
      <c r="BB216" s="27">
        <v>12.666666666666666</v>
      </c>
      <c r="BC216" s="27">
        <v>46.623333333333335</v>
      </c>
      <c r="BD216" s="27">
        <v>34.223333333333336</v>
      </c>
      <c r="BE216" s="27">
        <v>34.436666666666667</v>
      </c>
      <c r="BF216" s="27">
        <v>114.16666666666667</v>
      </c>
      <c r="BG216" s="27">
        <v>9.99</v>
      </c>
      <c r="BH216" s="27">
        <v>14.99</v>
      </c>
      <c r="BI216" s="27">
        <v>7.1099999999999994</v>
      </c>
      <c r="BJ216" s="27">
        <v>2.8800000000000003</v>
      </c>
      <c r="BK216" s="27">
        <v>65.89</v>
      </c>
      <c r="BL216" s="27">
        <v>10.056666666666667</v>
      </c>
      <c r="BM216" s="27">
        <v>11.39</v>
      </c>
    </row>
    <row r="217" spans="1:65" x14ac:dyDescent="0.35">
      <c r="A217" s="13">
        <v>4734980700</v>
      </c>
      <c r="B217" t="s">
        <v>564</v>
      </c>
      <c r="C217" t="s">
        <v>577</v>
      </c>
      <c r="D217" t="s">
        <v>578</v>
      </c>
      <c r="E217" s="27">
        <v>13.943333333333333</v>
      </c>
      <c r="F217" s="27">
        <v>5.6985496648385139</v>
      </c>
      <c r="G217" s="27">
        <v>5.0466666666666669</v>
      </c>
      <c r="H217" s="27">
        <v>1.4333333333333333</v>
      </c>
      <c r="I217" s="27">
        <v>1.2033333333333334</v>
      </c>
      <c r="J217" s="27">
        <v>4.6833333333333336</v>
      </c>
      <c r="K217" s="27">
        <v>4.1833333333333336</v>
      </c>
      <c r="L217" s="27">
        <v>1.6166666666666665</v>
      </c>
      <c r="M217" s="27">
        <v>4.6533333333333333</v>
      </c>
      <c r="N217" s="27">
        <v>5.1633333333333331</v>
      </c>
      <c r="O217" s="27">
        <v>0.69</v>
      </c>
      <c r="P217" s="27">
        <v>1.95</v>
      </c>
      <c r="Q217" s="27">
        <v>3.9833333333333329</v>
      </c>
      <c r="R217" s="27">
        <v>4.5133333333333328</v>
      </c>
      <c r="S217" s="27">
        <v>5.88</v>
      </c>
      <c r="T217" s="27">
        <v>4.3633333333333333</v>
      </c>
      <c r="U217" s="27">
        <v>5.1366666666666658</v>
      </c>
      <c r="V217" s="27">
        <v>1.5866666666666669</v>
      </c>
      <c r="W217" s="27">
        <v>2.4866666666666668</v>
      </c>
      <c r="X217" s="27">
        <v>2.0333333333333332</v>
      </c>
      <c r="Y217" s="27">
        <v>19.543333333333333</v>
      </c>
      <c r="Z217" s="27">
        <v>7.4000000000000012</v>
      </c>
      <c r="AA217" s="27">
        <v>3.83</v>
      </c>
      <c r="AB217" s="27">
        <v>1.8433333333333335</v>
      </c>
      <c r="AC217" s="27">
        <v>3.91</v>
      </c>
      <c r="AD217" s="27">
        <v>2.7833333333333337</v>
      </c>
      <c r="AE217" s="29">
        <v>1607.7333333333333</v>
      </c>
      <c r="AF217" s="29">
        <v>534687.66666666663</v>
      </c>
      <c r="AG217" s="25">
        <v>6.5552857142857137</v>
      </c>
      <c r="AH217" s="29">
        <v>2548.7938168834057</v>
      </c>
      <c r="AI217" s="27" t="s">
        <v>810</v>
      </c>
      <c r="AJ217" s="27">
        <v>101.13492003046974</v>
      </c>
      <c r="AK217" s="27">
        <v>82.642102113971973</v>
      </c>
      <c r="AL217" s="27">
        <v>183.76999999999998</v>
      </c>
      <c r="AM217" s="27">
        <v>218.36474999999999</v>
      </c>
      <c r="AN217" s="27">
        <v>57.426666666666669</v>
      </c>
      <c r="AO217" s="30">
        <v>3.1215357142857143</v>
      </c>
      <c r="AP217" s="27">
        <v>96.030000000000015</v>
      </c>
      <c r="AQ217" s="27">
        <v>116.90666666666665</v>
      </c>
      <c r="AR217" s="27">
        <v>104.64666666666666</v>
      </c>
      <c r="AS217" s="27">
        <v>10.513333333333334</v>
      </c>
      <c r="AT217" s="27">
        <v>460.51</v>
      </c>
      <c r="AU217" s="27">
        <v>4.9066666666666663</v>
      </c>
      <c r="AV217" s="27">
        <v>10.846666666666666</v>
      </c>
      <c r="AW217" s="27">
        <v>4.75</v>
      </c>
      <c r="AX217" s="27">
        <v>24.763333333333332</v>
      </c>
      <c r="AY217" s="27">
        <v>46.01</v>
      </c>
      <c r="AZ217" s="27">
        <v>3.7099999999999995</v>
      </c>
      <c r="BA217" s="27">
        <v>1.23</v>
      </c>
      <c r="BB217" s="27">
        <v>16.150000000000002</v>
      </c>
      <c r="BC217" s="27">
        <v>35.046666666666674</v>
      </c>
      <c r="BD217" s="27">
        <v>18.206666666666667</v>
      </c>
      <c r="BE217" s="27">
        <v>25.733333333333331</v>
      </c>
      <c r="BF217" s="27">
        <v>81.966666666666669</v>
      </c>
      <c r="BG217" s="27">
        <v>10.18888888888889</v>
      </c>
      <c r="BH217" s="27">
        <v>13.303333333333333</v>
      </c>
      <c r="BI217" s="27">
        <v>19.786666666666665</v>
      </c>
      <c r="BJ217" s="27">
        <v>3.7366666666666668</v>
      </c>
      <c r="BK217" s="27">
        <v>59.640000000000008</v>
      </c>
      <c r="BL217" s="27">
        <v>10.046666666666667</v>
      </c>
      <c r="BM217" s="27">
        <v>14.37</v>
      </c>
    </row>
    <row r="218" spans="1:65" x14ac:dyDescent="0.35">
      <c r="A218" s="13">
        <v>4810180020</v>
      </c>
      <c r="B218" t="s">
        <v>579</v>
      </c>
      <c r="C218" t="s">
        <v>580</v>
      </c>
      <c r="D218" t="s">
        <v>581</v>
      </c>
      <c r="E218" s="27">
        <v>13.456666666666669</v>
      </c>
      <c r="F218" s="27">
        <v>5.4613714285714288</v>
      </c>
      <c r="G218" s="27">
        <v>4.8133333333333335</v>
      </c>
      <c r="H218" s="27">
        <v>1.67</v>
      </c>
      <c r="I218" s="27">
        <v>1.1233333333333333</v>
      </c>
      <c r="J218" s="27">
        <v>4.5133333333333328</v>
      </c>
      <c r="K218" s="27">
        <v>3.8433333333333333</v>
      </c>
      <c r="L218" s="27">
        <v>1.61</v>
      </c>
      <c r="M218" s="27">
        <v>4.43</v>
      </c>
      <c r="N218" s="27">
        <v>4.8766666666666678</v>
      </c>
      <c r="O218" s="27">
        <v>0.56503802802374115</v>
      </c>
      <c r="P218" s="27">
        <v>1.8099999999999998</v>
      </c>
      <c r="Q218" s="27">
        <v>3.7866666666666666</v>
      </c>
      <c r="R218" s="27">
        <v>4.4499999999999993</v>
      </c>
      <c r="S218" s="27">
        <v>5.5799999999999992</v>
      </c>
      <c r="T218" s="27">
        <v>4.0933333333333328</v>
      </c>
      <c r="U218" s="27">
        <v>5.1766666666666667</v>
      </c>
      <c r="V218" s="27">
        <v>1.4466666666666665</v>
      </c>
      <c r="W218" s="27">
        <v>2.3233333333333328</v>
      </c>
      <c r="X218" s="27">
        <v>1.9333333333333333</v>
      </c>
      <c r="Y218" s="27">
        <v>18.796666666666667</v>
      </c>
      <c r="Z218" s="27">
        <v>7.4000000000000012</v>
      </c>
      <c r="AA218" s="27">
        <v>3.2866666666666666</v>
      </c>
      <c r="AB218" s="27">
        <v>1.6799999999999997</v>
      </c>
      <c r="AC218" s="27">
        <v>3.84</v>
      </c>
      <c r="AD218" s="27">
        <v>2.7033333333333331</v>
      </c>
      <c r="AE218" s="29">
        <v>1125.3566666666668</v>
      </c>
      <c r="AF218" s="29">
        <v>429075.33333333331</v>
      </c>
      <c r="AG218" s="25">
        <v>6.6298730158730166</v>
      </c>
      <c r="AH218" s="29">
        <v>2061.9196899516801</v>
      </c>
      <c r="AI218" s="27" t="s">
        <v>810</v>
      </c>
      <c r="AJ218" s="27">
        <v>111.40720835626165</v>
      </c>
      <c r="AK218" s="27">
        <v>81.820502722350156</v>
      </c>
      <c r="AL218" s="27">
        <v>193.23</v>
      </c>
      <c r="AM218" s="27">
        <v>209.24549999999999</v>
      </c>
      <c r="AN218" s="27">
        <v>61.806666666666672</v>
      </c>
      <c r="AO218" s="30">
        <v>3.1280000000000001</v>
      </c>
      <c r="AP218" s="27">
        <v>141.51666666666665</v>
      </c>
      <c r="AQ218" s="27">
        <v>117.52666666666666</v>
      </c>
      <c r="AR218" s="27">
        <v>115.27666666666666</v>
      </c>
      <c r="AS218" s="27">
        <v>10.090000000000002</v>
      </c>
      <c r="AT218" s="27">
        <v>377.45333333333332</v>
      </c>
      <c r="AU218" s="27">
        <v>4.6966666666666663</v>
      </c>
      <c r="AV218" s="27">
        <v>12.69</v>
      </c>
      <c r="AW218" s="27">
        <v>4.55</v>
      </c>
      <c r="AX218" s="27">
        <v>30.333333333333332</v>
      </c>
      <c r="AY218" s="27">
        <v>31.443333333333332</v>
      </c>
      <c r="AZ218" s="27">
        <v>3.6633333333333336</v>
      </c>
      <c r="BA218" s="27">
        <v>1.19</v>
      </c>
      <c r="BB218" s="27">
        <v>12.926666666666668</v>
      </c>
      <c r="BC218" s="27">
        <v>36.323333333333331</v>
      </c>
      <c r="BD218" s="27">
        <v>27.47</v>
      </c>
      <c r="BE218" s="27">
        <v>33.053333333333335</v>
      </c>
      <c r="BF218" s="27">
        <v>88.606666666666669</v>
      </c>
      <c r="BG218" s="27">
        <v>13.768611111111111</v>
      </c>
      <c r="BH218" s="27">
        <v>10.256666666666666</v>
      </c>
      <c r="BI218" s="27">
        <v>15.223333333333334</v>
      </c>
      <c r="BJ218" s="27">
        <v>3.4533333333333336</v>
      </c>
      <c r="BK218" s="27">
        <v>56.576666666666661</v>
      </c>
      <c r="BL218" s="27">
        <v>10.463333333333333</v>
      </c>
      <c r="BM218" s="27">
        <v>12.229999999999999</v>
      </c>
    </row>
    <row r="219" spans="1:65" x14ac:dyDescent="0.35">
      <c r="A219" s="13">
        <v>4811100040</v>
      </c>
      <c r="B219" t="s">
        <v>579</v>
      </c>
      <c r="C219" t="s">
        <v>582</v>
      </c>
      <c r="D219" t="s">
        <v>583</v>
      </c>
      <c r="E219" s="27">
        <v>13.336666666666666</v>
      </c>
      <c r="F219" s="27">
        <v>5.8438765432098769</v>
      </c>
      <c r="G219" s="27">
        <v>4.6900000000000004</v>
      </c>
      <c r="H219" s="27">
        <v>1.32</v>
      </c>
      <c r="I219" s="27">
        <v>1.1500000000000001</v>
      </c>
      <c r="J219" s="27">
        <v>4.5066666666666668</v>
      </c>
      <c r="K219" s="27">
        <v>3.77</v>
      </c>
      <c r="L219" s="27">
        <v>1.6033333333333335</v>
      </c>
      <c r="M219" s="27">
        <v>3.9866666666666664</v>
      </c>
      <c r="N219" s="27">
        <v>4.1499999999999995</v>
      </c>
      <c r="O219" s="27">
        <v>0.73741386595339942</v>
      </c>
      <c r="P219" s="27">
        <v>1.8</v>
      </c>
      <c r="Q219" s="27">
        <v>3.8266666666666667</v>
      </c>
      <c r="R219" s="27">
        <v>4.3233333333333333</v>
      </c>
      <c r="S219" s="27">
        <v>5.7266666666666666</v>
      </c>
      <c r="T219" s="27">
        <v>3.8266666666666667</v>
      </c>
      <c r="U219" s="27">
        <v>5.0933333333333328</v>
      </c>
      <c r="V219" s="27">
        <v>1.4366666666666665</v>
      </c>
      <c r="W219" s="27">
        <v>2.3166666666666664</v>
      </c>
      <c r="X219" s="27">
        <v>1.96</v>
      </c>
      <c r="Y219" s="27">
        <v>19.296666666666667</v>
      </c>
      <c r="Z219" s="27">
        <v>6.9733333333333336</v>
      </c>
      <c r="AA219" s="27">
        <v>3.3266666666666667</v>
      </c>
      <c r="AB219" s="27">
        <v>1.6766666666666665</v>
      </c>
      <c r="AC219" s="27">
        <v>3.7933333333333334</v>
      </c>
      <c r="AD219" s="27">
        <v>2.6466666666666665</v>
      </c>
      <c r="AE219" s="29">
        <v>1192.1566666666668</v>
      </c>
      <c r="AF219" s="29">
        <v>290188.66666666669</v>
      </c>
      <c r="AG219" s="25">
        <v>7.0113904761904768</v>
      </c>
      <c r="AH219" s="29">
        <v>1449.4577769059858</v>
      </c>
      <c r="AI219" s="27" t="s">
        <v>810</v>
      </c>
      <c r="AJ219" s="27">
        <v>121.01201919072287</v>
      </c>
      <c r="AK219" s="27">
        <v>52.249302737683848</v>
      </c>
      <c r="AL219" s="27">
        <v>173.26</v>
      </c>
      <c r="AM219" s="27">
        <v>209.24549999999999</v>
      </c>
      <c r="AN219" s="27">
        <v>54</v>
      </c>
      <c r="AO219" s="30">
        <v>3.1940333333333335</v>
      </c>
      <c r="AP219" s="27">
        <v>77</v>
      </c>
      <c r="AQ219" s="27">
        <v>114</v>
      </c>
      <c r="AR219" s="27">
        <v>91</v>
      </c>
      <c r="AS219" s="27">
        <v>10.213333333333333</v>
      </c>
      <c r="AT219" s="27">
        <v>450.42</v>
      </c>
      <c r="AU219" s="27">
        <v>3.7900000000000005</v>
      </c>
      <c r="AV219" s="27">
        <v>10.100000000000001</v>
      </c>
      <c r="AW219" s="27">
        <v>4.916666666666667</v>
      </c>
      <c r="AX219" s="27">
        <v>28.333333333333332</v>
      </c>
      <c r="AY219" s="27">
        <v>49.666666666666664</v>
      </c>
      <c r="AZ219" s="27">
        <v>3.6266666666666665</v>
      </c>
      <c r="BA219" s="27">
        <v>1.2466666666666668</v>
      </c>
      <c r="BB219" s="27">
        <v>10.383333333333333</v>
      </c>
      <c r="BC219" s="27">
        <v>50.72</v>
      </c>
      <c r="BD219" s="27">
        <v>32.383333333333333</v>
      </c>
      <c r="BE219" s="27">
        <v>45.319999999999993</v>
      </c>
      <c r="BF219" s="27">
        <v>78</v>
      </c>
      <c r="BG219" s="27">
        <v>11.99</v>
      </c>
      <c r="BH219" s="27">
        <v>10.193333333333333</v>
      </c>
      <c r="BI219" s="27">
        <v>16.113333333333333</v>
      </c>
      <c r="BJ219" s="27">
        <v>3.5266666666666668</v>
      </c>
      <c r="BK219" s="27">
        <v>60</v>
      </c>
      <c r="BL219" s="27">
        <v>9.9933333333333323</v>
      </c>
      <c r="BM219" s="27">
        <v>11.783333333333333</v>
      </c>
    </row>
    <row r="220" spans="1:65" x14ac:dyDescent="0.35">
      <c r="A220" s="13">
        <v>4812420080</v>
      </c>
      <c r="B220" t="s">
        <v>579</v>
      </c>
      <c r="C220" t="s">
        <v>836</v>
      </c>
      <c r="D220" t="s">
        <v>584</v>
      </c>
      <c r="E220" s="27">
        <v>13.423333333333334</v>
      </c>
      <c r="F220" s="27">
        <v>5.4874418604651156</v>
      </c>
      <c r="G220" s="27">
        <v>4.7633333333333328</v>
      </c>
      <c r="H220" s="27">
        <v>1.67</v>
      </c>
      <c r="I220" s="27">
        <v>1.21</v>
      </c>
      <c r="J220" s="27">
        <v>4.6400000000000006</v>
      </c>
      <c r="K220" s="27">
        <v>3.91</v>
      </c>
      <c r="L220" s="27">
        <v>1.6233333333333331</v>
      </c>
      <c r="M220" s="27">
        <v>4.3633333333333333</v>
      </c>
      <c r="N220" s="27">
        <v>4.873333333333334</v>
      </c>
      <c r="O220" s="27">
        <v>0.74939149451209097</v>
      </c>
      <c r="P220" s="27">
        <v>1.8533333333333335</v>
      </c>
      <c r="Q220" s="27">
        <v>3.9266666666666672</v>
      </c>
      <c r="R220" s="27">
        <v>4.3233333333333333</v>
      </c>
      <c r="S220" s="27">
        <v>5.376666666666666</v>
      </c>
      <c r="T220" s="27">
        <v>3.706666666666667</v>
      </c>
      <c r="U220" s="27">
        <v>5.1733333333333329</v>
      </c>
      <c r="V220" s="27">
        <v>1.4933333333333332</v>
      </c>
      <c r="W220" s="27">
        <v>2.476666666666667</v>
      </c>
      <c r="X220" s="27">
        <v>2.1233333333333335</v>
      </c>
      <c r="Y220" s="27">
        <v>19.496666666666666</v>
      </c>
      <c r="Z220" s="27">
        <v>6.9033333333333333</v>
      </c>
      <c r="AA220" s="27">
        <v>3.4833333333333329</v>
      </c>
      <c r="AB220" s="27">
        <v>1.71</v>
      </c>
      <c r="AC220" s="27">
        <v>3.8533333333333335</v>
      </c>
      <c r="AD220" s="27">
        <v>2.7600000000000002</v>
      </c>
      <c r="AE220" s="29">
        <v>1862.1933333333334</v>
      </c>
      <c r="AF220" s="29">
        <v>521465.33333333331</v>
      </c>
      <c r="AG220" s="25">
        <v>6.3497222222222227</v>
      </c>
      <c r="AH220" s="29">
        <v>2434.4360078327295</v>
      </c>
      <c r="AI220" s="27" t="s">
        <v>810</v>
      </c>
      <c r="AJ220" s="27">
        <v>120.21033949672841</v>
      </c>
      <c r="AK220" s="27">
        <v>52.39387441262263</v>
      </c>
      <c r="AL220" s="27">
        <v>172.6</v>
      </c>
      <c r="AM220" s="27">
        <v>200.15539999999999</v>
      </c>
      <c r="AN220" s="27">
        <v>53.753333333333337</v>
      </c>
      <c r="AO220" s="30">
        <v>3.0560666666666667</v>
      </c>
      <c r="AP220" s="27">
        <v>117.37666666666667</v>
      </c>
      <c r="AQ220" s="27">
        <v>108.42</v>
      </c>
      <c r="AR220" s="27">
        <v>124.98</v>
      </c>
      <c r="AS220" s="27">
        <v>10.523333333333335</v>
      </c>
      <c r="AT220" s="27">
        <v>504.10666666666674</v>
      </c>
      <c r="AU220" s="27">
        <v>4.7699999999999996</v>
      </c>
      <c r="AV220" s="27">
        <v>9.5733333333333324</v>
      </c>
      <c r="AW220" s="27">
        <v>4.9566666666666661</v>
      </c>
      <c r="AX220" s="27">
        <v>30.11</v>
      </c>
      <c r="AY220" s="27">
        <v>53.433333333333337</v>
      </c>
      <c r="AZ220" s="27">
        <v>3.66</v>
      </c>
      <c r="BA220" s="27">
        <v>1.23</v>
      </c>
      <c r="BB220" s="27">
        <v>12.450000000000001</v>
      </c>
      <c r="BC220" s="27">
        <v>28.799999999999997</v>
      </c>
      <c r="BD220" s="27">
        <v>32.826666666666661</v>
      </c>
      <c r="BE220" s="27">
        <v>35.943333333333335</v>
      </c>
      <c r="BF220" s="27">
        <v>102.37666666666667</v>
      </c>
      <c r="BG220" s="27">
        <v>8.8283333333333331</v>
      </c>
      <c r="BH220" s="27">
        <v>12.82</v>
      </c>
      <c r="BI220" s="27">
        <v>18.223333333333333</v>
      </c>
      <c r="BJ220" s="27">
        <v>3.5233333333333334</v>
      </c>
      <c r="BK220" s="27">
        <v>59.386666666666663</v>
      </c>
      <c r="BL220" s="27">
        <v>10.176666666666668</v>
      </c>
      <c r="BM220" s="27">
        <v>10.620000000000001</v>
      </c>
    </row>
    <row r="221" spans="1:65" x14ac:dyDescent="0.35">
      <c r="A221" s="13">
        <v>4813140120</v>
      </c>
      <c r="B221" t="s">
        <v>579</v>
      </c>
      <c r="C221" t="s">
        <v>586</v>
      </c>
      <c r="D221" t="s">
        <v>587</v>
      </c>
      <c r="E221" s="27">
        <v>12.563743801665607</v>
      </c>
      <c r="F221" s="27">
        <v>5.0786701001761196</v>
      </c>
      <c r="G221" s="27">
        <v>4.8038516510605662</v>
      </c>
      <c r="H221" s="27">
        <v>1.5044095449278716</v>
      </c>
      <c r="I221" s="27">
        <v>1.1655201194393685</v>
      </c>
      <c r="J221" s="27">
        <v>4.6734126983484998</v>
      </c>
      <c r="K221" s="27">
        <v>4.0713111954679908</v>
      </c>
      <c r="L221" s="27">
        <v>1.590799448402213</v>
      </c>
      <c r="M221" s="27">
        <v>4.4196274880181763</v>
      </c>
      <c r="N221" s="27">
        <v>4.815410585770354</v>
      </c>
      <c r="O221" s="27">
        <v>0.70944665485248104</v>
      </c>
      <c r="P221" s="27">
        <v>1.8169904756483242</v>
      </c>
      <c r="Q221" s="27">
        <v>3.8536636267527431</v>
      </c>
      <c r="R221" s="27">
        <v>4.4212639519347947</v>
      </c>
      <c r="S221" s="27">
        <v>5.6027558364109415</v>
      </c>
      <c r="T221" s="27">
        <v>3.9574172432136621</v>
      </c>
      <c r="U221" s="27">
        <v>5.1432027444159276</v>
      </c>
      <c r="V221" s="27">
        <v>1.5717516713524342</v>
      </c>
      <c r="W221" s="27">
        <v>2.4259939240275896</v>
      </c>
      <c r="X221" s="27">
        <v>1.9563616420583863</v>
      </c>
      <c r="Y221" s="27">
        <v>19.02585651683485</v>
      </c>
      <c r="Z221" s="27">
        <v>7.2460516489750653</v>
      </c>
      <c r="AA221" s="27">
        <v>3.6514067951051068</v>
      </c>
      <c r="AB221" s="27">
        <v>1.7485532493557085</v>
      </c>
      <c r="AC221" s="27">
        <v>3.8630530148520497</v>
      </c>
      <c r="AD221" s="27">
        <v>2.7731476945684652</v>
      </c>
      <c r="AE221" s="29">
        <v>1147.4448591778798</v>
      </c>
      <c r="AF221" s="29">
        <v>401266.38975131622</v>
      </c>
      <c r="AG221" s="25">
        <v>6.8800046914601056</v>
      </c>
      <c r="AH221" s="29">
        <v>1976.1969397234559</v>
      </c>
      <c r="AI221" s="27" t="s">
        <v>810</v>
      </c>
      <c r="AJ221" s="27">
        <v>137.29268533940888</v>
      </c>
      <c r="AK221" s="27">
        <v>75.363482611091428</v>
      </c>
      <c r="AL221" s="27">
        <v>212.64999999999998</v>
      </c>
      <c r="AM221" s="27">
        <v>201.77777488296064</v>
      </c>
      <c r="AN221" s="27">
        <v>62.394858138614495</v>
      </c>
      <c r="AO221" s="30">
        <v>3.0436712342957057</v>
      </c>
      <c r="AP221" s="27">
        <v>125.61057719391765</v>
      </c>
      <c r="AQ221" s="27">
        <v>108.31812238787512</v>
      </c>
      <c r="AR221" s="27">
        <v>126.49564010364305</v>
      </c>
      <c r="AS221" s="27">
        <v>10.364282269741439</v>
      </c>
      <c r="AT221" s="27">
        <v>431.76194109805368</v>
      </c>
      <c r="AU221" s="27">
        <v>4.9814447975331007</v>
      </c>
      <c r="AV221" s="27">
        <v>11.507960757213674</v>
      </c>
      <c r="AW221" s="27">
        <v>4.8143096886447685</v>
      </c>
      <c r="AX221" s="27">
        <v>23.073205047202688</v>
      </c>
      <c r="AY221" s="27">
        <v>40.801672054819853</v>
      </c>
      <c r="AZ221" s="27">
        <v>3.5059545967279351</v>
      </c>
      <c r="BA221" s="27">
        <v>1.1836096302336847</v>
      </c>
      <c r="BB221" s="27">
        <v>13.378325359668695</v>
      </c>
      <c r="BC221" s="27">
        <v>39.930644488346751</v>
      </c>
      <c r="BD221" s="27">
        <v>33.6127350391682</v>
      </c>
      <c r="BE221" s="27">
        <v>52.847051901846363</v>
      </c>
      <c r="BF221" s="27">
        <v>77.657903445380327</v>
      </c>
      <c r="BG221" s="27">
        <v>9.3708934335260849</v>
      </c>
      <c r="BH221" s="27">
        <v>12.24705519035154</v>
      </c>
      <c r="BI221" s="27">
        <v>16.721480149540948</v>
      </c>
      <c r="BJ221" s="27">
        <v>4.332580635961035</v>
      </c>
      <c r="BK221" s="27">
        <v>88.014344698508694</v>
      </c>
      <c r="BL221" s="27">
        <v>10.486032011111787</v>
      </c>
      <c r="BM221" s="27">
        <v>11.726943201574521</v>
      </c>
    </row>
    <row r="222" spans="1:65" x14ac:dyDescent="0.35">
      <c r="A222" s="13">
        <v>4812420280</v>
      </c>
      <c r="B222" t="s">
        <v>579</v>
      </c>
      <c r="C222" t="s">
        <v>836</v>
      </c>
      <c r="D222" t="s">
        <v>585</v>
      </c>
      <c r="E222" s="27">
        <v>12.802516803584766</v>
      </c>
      <c r="F222" s="27">
        <v>5.3671459694989103</v>
      </c>
      <c r="G222" s="27">
        <v>4.7661049519586109</v>
      </c>
      <c r="H222" s="27">
        <v>1.4866666666666666</v>
      </c>
      <c r="I222" s="27">
        <v>1.1894871794871793</v>
      </c>
      <c r="J222" s="27">
        <v>4.6600289226319598</v>
      </c>
      <c r="K222" s="27">
        <v>3.3610564853556486</v>
      </c>
      <c r="L222" s="27">
        <v>1.6200200803212852</v>
      </c>
      <c r="M222" s="27">
        <v>4.3331177829099312</v>
      </c>
      <c r="N222" s="27">
        <v>4.1661849261849264</v>
      </c>
      <c r="O222" s="27">
        <v>0.66126174118774783</v>
      </c>
      <c r="P222" s="27">
        <v>1.6654099821746879</v>
      </c>
      <c r="Q222" s="27">
        <v>3.7747867711053082</v>
      </c>
      <c r="R222" s="27">
        <v>3.8919306540583136</v>
      </c>
      <c r="S222" s="27">
        <v>4.96</v>
      </c>
      <c r="T222" s="27">
        <v>3.2862711864406777</v>
      </c>
      <c r="U222" s="27">
        <v>4.8161111111111099</v>
      </c>
      <c r="V222" s="27">
        <v>1.3977000000000002</v>
      </c>
      <c r="W222" s="27">
        <v>2.3366803840877917</v>
      </c>
      <c r="X222" s="27">
        <v>1.9568284789644013</v>
      </c>
      <c r="Y222" s="27">
        <v>19.408688981868902</v>
      </c>
      <c r="Z222" s="27">
        <v>6.0515384615384606</v>
      </c>
      <c r="AA222" s="27">
        <v>3.3625433526011563</v>
      </c>
      <c r="AB222" s="27">
        <v>1.5252095808383235</v>
      </c>
      <c r="AC222" s="27">
        <v>3.5457007575757573</v>
      </c>
      <c r="AD222" s="27">
        <v>2.4737467700258402</v>
      </c>
      <c r="AE222" s="29">
        <v>1316.8866666666665</v>
      </c>
      <c r="AF222" s="29">
        <v>455189</v>
      </c>
      <c r="AG222" s="25">
        <v>6.5550476190476195</v>
      </c>
      <c r="AH222" s="29">
        <v>2167.7040553443426</v>
      </c>
      <c r="AI222" s="27" t="s">
        <v>810</v>
      </c>
      <c r="AJ222" s="27">
        <v>158.90191333333334</v>
      </c>
      <c r="AK222" s="27">
        <v>55.431756858784922</v>
      </c>
      <c r="AL222" s="27">
        <v>214.33</v>
      </c>
      <c r="AM222" s="27">
        <v>209.24549999999999</v>
      </c>
      <c r="AN222" s="27">
        <v>48.886666666666663</v>
      </c>
      <c r="AO222" s="30">
        <v>3.0608333333333335</v>
      </c>
      <c r="AP222" s="27">
        <v>119.32</v>
      </c>
      <c r="AQ222" s="27">
        <v>87.5</v>
      </c>
      <c r="AR222" s="27">
        <v>104.51666666666667</v>
      </c>
      <c r="AS222" s="27">
        <v>10.411974110032363</v>
      </c>
      <c r="AT222" s="27">
        <v>480</v>
      </c>
      <c r="AU222" s="27">
        <v>5.6400000000000006</v>
      </c>
      <c r="AV222" s="27">
        <v>10.99</v>
      </c>
      <c r="AW222" s="27">
        <v>4.9466666666666672</v>
      </c>
      <c r="AX222" s="27">
        <v>26.223333333333333</v>
      </c>
      <c r="AY222" s="27">
        <v>46.886666666666663</v>
      </c>
      <c r="AZ222" s="27">
        <v>3.6648917748917746</v>
      </c>
      <c r="BA222" s="27">
        <v>1.1645045045045046</v>
      </c>
      <c r="BB222" s="27">
        <v>8.3800000000000008</v>
      </c>
      <c r="BC222" s="27">
        <v>37.213333333333338</v>
      </c>
      <c r="BD222" s="27">
        <v>35.513333333333335</v>
      </c>
      <c r="BE222" s="27">
        <v>42.113333333333337</v>
      </c>
      <c r="BF222" s="27">
        <v>57.5</v>
      </c>
      <c r="BG222" s="27">
        <v>14.99</v>
      </c>
      <c r="BH222" s="27">
        <v>11.933333333333332</v>
      </c>
      <c r="BI222" s="27">
        <v>19.166666666666668</v>
      </c>
      <c r="BJ222" s="27">
        <v>3.6</v>
      </c>
      <c r="BK222" s="27">
        <v>55.073333333333331</v>
      </c>
      <c r="BL222" s="27">
        <v>10.226482200647249</v>
      </c>
      <c r="BM222" s="27">
        <v>10.531182795698925</v>
      </c>
    </row>
    <row r="223" spans="1:65" x14ac:dyDescent="0.35">
      <c r="A223" s="13">
        <v>4826420180</v>
      </c>
      <c r="B223" t="s">
        <v>579</v>
      </c>
      <c r="C223" t="s">
        <v>597</v>
      </c>
      <c r="D223" t="s">
        <v>598</v>
      </c>
      <c r="E223" s="27">
        <v>13.481184677828514</v>
      </c>
      <c r="F223" s="27">
        <v>5.5298956158663879</v>
      </c>
      <c r="G223" s="27">
        <v>4.7781189488243436</v>
      </c>
      <c r="H223" s="27">
        <v>1.61</v>
      </c>
      <c r="I223" s="27">
        <v>1.2364145658263306</v>
      </c>
      <c r="J223" s="27">
        <v>4.6765810135617416</v>
      </c>
      <c r="K223" s="27">
        <v>4.3175775577557758</v>
      </c>
      <c r="L223" s="27">
        <v>1.6102395209580838</v>
      </c>
      <c r="M223" s="27">
        <v>4.399924242424242</v>
      </c>
      <c r="N223" s="27">
        <v>4.9817283950617286</v>
      </c>
      <c r="O223" s="27">
        <v>0.58255415793151633</v>
      </c>
      <c r="P223" s="27">
        <v>1.833333333333333</v>
      </c>
      <c r="Q223" s="27">
        <v>4.0598900169204741</v>
      </c>
      <c r="R223" s="27">
        <v>4.4163895304080052</v>
      </c>
      <c r="S223" s="27">
        <v>5.6102485875706209</v>
      </c>
      <c r="T223" s="27">
        <v>3.9663541666666666</v>
      </c>
      <c r="U223" s="27">
        <v>5.2462760416666674</v>
      </c>
      <c r="V223" s="27">
        <v>1.5429777777777778</v>
      </c>
      <c r="W223" s="27">
        <v>2.4662793914246195</v>
      </c>
      <c r="X223" s="27">
        <v>2.0959221658206428</v>
      </c>
      <c r="Y223" s="27">
        <v>19.831658938691394</v>
      </c>
      <c r="Z223" s="27">
        <v>7.3908496732026139</v>
      </c>
      <c r="AA223" s="27">
        <v>3.7430158730158731</v>
      </c>
      <c r="AB223" s="27">
        <v>1.7860919540229885</v>
      </c>
      <c r="AC223" s="27">
        <v>3.8644986449864498</v>
      </c>
      <c r="AD223" s="27">
        <v>2.8063104325699744</v>
      </c>
      <c r="AE223" s="29">
        <v>1432.1666666666667</v>
      </c>
      <c r="AF223" s="29">
        <v>386116</v>
      </c>
      <c r="AG223" s="25">
        <v>7.067222222222223</v>
      </c>
      <c r="AH223" s="29">
        <v>1939.3373324427748</v>
      </c>
      <c r="AI223" s="27" t="s">
        <v>810</v>
      </c>
      <c r="AJ223" s="27">
        <v>137.06379280749601</v>
      </c>
      <c r="AK223" s="27">
        <v>59.612074351675524</v>
      </c>
      <c r="AL223" s="27">
        <v>196.67000000000002</v>
      </c>
      <c r="AM223" s="27">
        <v>201.86415</v>
      </c>
      <c r="AN223" s="27">
        <v>49.276666666666664</v>
      </c>
      <c r="AO223" s="30">
        <v>2.9983333333333335</v>
      </c>
      <c r="AP223" s="27">
        <v>95.94</v>
      </c>
      <c r="AQ223" s="27">
        <v>109.52666666666666</v>
      </c>
      <c r="AR223" s="27">
        <v>133.26666666666668</v>
      </c>
      <c r="AS223" s="27">
        <v>10.599390476190477</v>
      </c>
      <c r="AT223" s="27">
        <v>507.75333333333339</v>
      </c>
      <c r="AU223" s="27">
        <v>4.3566666666666665</v>
      </c>
      <c r="AV223" s="27">
        <v>11.416666666666666</v>
      </c>
      <c r="AW223" s="27">
        <v>4.1833333333333336</v>
      </c>
      <c r="AX223" s="27">
        <v>22.416666666666668</v>
      </c>
      <c r="AY223" s="27">
        <v>48.583333333333336</v>
      </c>
      <c r="AZ223" s="27">
        <v>3.617551912568306</v>
      </c>
      <c r="BA223" s="27">
        <v>1.2237239583333333</v>
      </c>
      <c r="BB223" s="27">
        <v>9.5333333333333332</v>
      </c>
      <c r="BC223" s="27">
        <v>47.186666666666667</v>
      </c>
      <c r="BD223" s="27">
        <v>28.496666666666666</v>
      </c>
      <c r="BE223" s="27">
        <v>43.99</v>
      </c>
      <c r="BF223" s="27">
        <v>72.403333333333322</v>
      </c>
      <c r="BG223" s="27">
        <v>21.666666666666668</v>
      </c>
      <c r="BH223" s="27">
        <v>11.969999999999999</v>
      </c>
      <c r="BI223" s="27">
        <v>16.666666666666668</v>
      </c>
      <c r="BJ223" s="27">
        <v>3.8266666666666667</v>
      </c>
      <c r="BK223" s="27">
        <v>57.73</v>
      </c>
      <c r="BL223" s="27">
        <v>10.434360410830999</v>
      </c>
      <c r="BM223" s="27">
        <v>11.781290977661735</v>
      </c>
    </row>
    <row r="224" spans="1:65" x14ac:dyDescent="0.35">
      <c r="A224" s="13">
        <v>4818580200</v>
      </c>
      <c r="B224" t="s">
        <v>579</v>
      </c>
      <c r="C224" t="s">
        <v>590</v>
      </c>
      <c r="D224" t="s">
        <v>591</v>
      </c>
      <c r="E224" s="27">
        <v>13.433333333333332</v>
      </c>
      <c r="F224" s="27">
        <v>5.5976124031007757</v>
      </c>
      <c r="G224" s="27">
        <v>4.7866666666666662</v>
      </c>
      <c r="H224" s="27">
        <v>1.6566666666666665</v>
      </c>
      <c r="I224" s="27">
        <v>1.1633333333333333</v>
      </c>
      <c r="J224" s="27">
        <v>4.6266666666666669</v>
      </c>
      <c r="K224" s="27">
        <v>3.726666666666667</v>
      </c>
      <c r="L224" s="27">
        <v>1.6266666666666669</v>
      </c>
      <c r="M224" s="27">
        <v>4.3533333333333326</v>
      </c>
      <c r="N224" s="27">
        <v>4.8600000000000003</v>
      </c>
      <c r="O224" s="27">
        <v>0.76136912307078275</v>
      </c>
      <c r="P224" s="27">
        <v>1.8099999999999998</v>
      </c>
      <c r="Q224" s="27">
        <v>3.9266666666666672</v>
      </c>
      <c r="R224" s="27">
        <v>4.38</v>
      </c>
      <c r="S224" s="27">
        <v>5.44</v>
      </c>
      <c r="T224" s="27">
        <v>3.5533333333333332</v>
      </c>
      <c r="U224" s="27">
        <v>5.1533333333333333</v>
      </c>
      <c r="V224" s="27">
        <v>1.5166666666666666</v>
      </c>
      <c r="W224" s="27">
        <v>2.5166666666666666</v>
      </c>
      <c r="X224" s="27">
        <v>1.97</v>
      </c>
      <c r="Y224" s="27">
        <v>18.88</v>
      </c>
      <c r="Z224" s="27">
        <v>7.0100000000000007</v>
      </c>
      <c r="AA224" s="27">
        <v>3.4466666666666668</v>
      </c>
      <c r="AB224" s="27">
        <v>1.7766666666666666</v>
      </c>
      <c r="AC224" s="27">
        <v>3.7733333333333334</v>
      </c>
      <c r="AD224" s="27">
        <v>2.6999999999999997</v>
      </c>
      <c r="AE224" s="29">
        <v>1450.3333333333333</v>
      </c>
      <c r="AF224" s="29">
        <v>340221.33333333331</v>
      </c>
      <c r="AG224" s="25">
        <v>6.8025555555555544</v>
      </c>
      <c r="AH224" s="29">
        <v>1663.1067550420285</v>
      </c>
      <c r="AI224" s="27" t="s">
        <v>810</v>
      </c>
      <c r="AJ224" s="27">
        <v>136.05675224527951</v>
      </c>
      <c r="AK224" s="27">
        <v>97.953265016997477</v>
      </c>
      <c r="AL224" s="27">
        <v>234.01</v>
      </c>
      <c r="AM224" s="27">
        <v>209.24549999999999</v>
      </c>
      <c r="AN224" s="27">
        <v>62.053333333333335</v>
      </c>
      <c r="AO224" s="30">
        <v>3.0679444444444441</v>
      </c>
      <c r="AP224" s="27">
        <v>126.52666666666669</v>
      </c>
      <c r="AQ224" s="27">
        <v>101.11</v>
      </c>
      <c r="AR224" s="27">
        <v>91.276666666666657</v>
      </c>
      <c r="AS224" s="27">
        <v>10.413333333333334</v>
      </c>
      <c r="AT224" s="27">
        <v>468.05666666666667</v>
      </c>
      <c r="AU224" s="27">
        <v>4.7066666666666661</v>
      </c>
      <c r="AV224" s="27">
        <v>13.24</v>
      </c>
      <c r="AW224" s="27">
        <v>4.6333333333333337</v>
      </c>
      <c r="AX224" s="27">
        <v>21.526666666666667</v>
      </c>
      <c r="AY224" s="27">
        <v>42</v>
      </c>
      <c r="AZ224" s="27">
        <v>3.5900000000000003</v>
      </c>
      <c r="BA224" s="27">
        <v>1.1866666666666668</v>
      </c>
      <c r="BB224" s="27">
        <v>16.033333333333331</v>
      </c>
      <c r="BC224" s="27">
        <v>33.506666666666668</v>
      </c>
      <c r="BD224" s="27">
        <v>25.626666666666665</v>
      </c>
      <c r="BE224" s="27">
        <v>33.963333333333331</v>
      </c>
      <c r="BF224" s="27">
        <v>79.25</v>
      </c>
      <c r="BG224" s="27">
        <v>12.713888888888889</v>
      </c>
      <c r="BH224" s="27">
        <v>9.6033333333333335</v>
      </c>
      <c r="BI224" s="27">
        <v>18.833333333333332</v>
      </c>
      <c r="BJ224" s="27">
        <v>3.2933333333333334</v>
      </c>
      <c r="BK224" s="27">
        <v>50.97</v>
      </c>
      <c r="BL224" s="27">
        <v>10.066666666666668</v>
      </c>
      <c r="BM224" s="27">
        <v>10.486666666666666</v>
      </c>
    </row>
    <row r="225" spans="1:65" x14ac:dyDescent="0.35">
      <c r="A225" s="13">
        <v>4819124240</v>
      </c>
      <c r="B225" t="s">
        <v>579</v>
      </c>
      <c r="C225" t="s">
        <v>837</v>
      </c>
      <c r="D225" t="s">
        <v>592</v>
      </c>
      <c r="E225" s="27">
        <v>13.296666666666667</v>
      </c>
      <c r="F225" s="27">
        <v>5.2326406926406923</v>
      </c>
      <c r="G225" s="27">
        <v>4.9866666666666672</v>
      </c>
      <c r="H225" s="27">
        <v>1.7433333333333334</v>
      </c>
      <c r="I225" s="27">
        <v>1.23</v>
      </c>
      <c r="J225" s="27">
        <v>4.6466666666666674</v>
      </c>
      <c r="K225" s="27">
        <v>4.05</v>
      </c>
      <c r="L225" s="27">
        <v>1.6266666666666667</v>
      </c>
      <c r="M225" s="27">
        <v>4.5233333333333334</v>
      </c>
      <c r="N225" s="27">
        <v>4.9333333333333336</v>
      </c>
      <c r="O225" s="27">
        <v>0.69867924528301872</v>
      </c>
      <c r="P225" s="27">
        <v>1.8233333333333333</v>
      </c>
      <c r="Q225" s="27">
        <v>4.083333333333333</v>
      </c>
      <c r="R225" s="27">
        <v>4.3566666666666665</v>
      </c>
      <c r="S225" s="27">
        <v>5.706666666666667</v>
      </c>
      <c r="T225" s="27">
        <v>4.0366666666666662</v>
      </c>
      <c r="U225" s="27">
        <v>5.2433333333333332</v>
      </c>
      <c r="V225" s="27">
        <v>1.54</v>
      </c>
      <c r="W225" s="27">
        <v>2.5566666666666666</v>
      </c>
      <c r="X225" s="27">
        <v>2.1999999999999997</v>
      </c>
      <c r="Y225" s="27">
        <v>19.946666666666669</v>
      </c>
      <c r="Z225" s="27">
        <v>7.2966666666666669</v>
      </c>
      <c r="AA225" s="27">
        <v>3.78</v>
      </c>
      <c r="AB225" s="27">
        <v>1.7533333333333332</v>
      </c>
      <c r="AC225" s="27">
        <v>3.9466666666666668</v>
      </c>
      <c r="AD225" s="27">
        <v>2.7833333333333332</v>
      </c>
      <c r="AE225" s="29">
        <v>1569.8666666666668</v>
      </c>
      <c r="AF225" s="29">
        <v>471703.33333333331</v>
      </c>
      <c r="AG225" s="25">
        <v>6.5802083333333341</v>
      </c>
      <c r="AH225" s="29">
        <v>2258.0041736995577</v>
      </c>
      <c r="AI225" s="27" t="s">
        <v>810</v>
      </c>
      <c r="AJ225" s="27">
        <v>142.04256115414557</v>
      </c>
      <c r="AK225" s="27">
        <v>76.981975033907304</v>
      </c>
      <c r="AL225" s="27">
        <v>219.01999999999998</v>
      </c>
      <c r="AM225" s="27">
        <v>208.70744999999999</v>
      </c>
      <c r="AN225" s="27">
        <v>52.04</v>
      </c>
      <c r="AO225" s="30">
        <v>3.0906666666666669</v>
      </c>
      <c r="AP225" s="27">
        <v>143.72999999999999</v>
      </c>
      <c r="AQ225" s="27">
        <v>140.69</v>
      </c>
      <c r="AR225" s="27">
        <v>130.53333333333333</v>
      </c>
      <c r="AS225" s="27">
        <v>10.616666666666665</v>
      </c>
      <c r="AT225" s="27">
        <v>499.87000000000006</v>
      </c>
      <c r="AU225" s="27">
        <v>4.7666666666666666</v>
      </c>
      <c r="AV225" s="27">
        <v>11.296666666666667</v>
      </c>
      <c r="AW225" s="27">
        <v>4.8466666666666667</v>
      </c>
      <c r="AX225" s="27">
        <v>33.29</v>
      </c>
      <c r="AY225" s="27">
        <v>65.850000000000009</v>
      </c>
      <c r="AZ225" s="27">
        <v>3.57</v>
      </c>
      <c r="BA225" s="27">
        <v>1.2966666666666669</v>
      </c>
      <c r="BB225" s="27">
        <v>16.790000000000003</v>
      </c>
      <c r="BC225" s="27">
        <v>51.813333333333333</v>
      </c>
      <c r="BD225" s="27">
        <v>31.97333333333334</v>
      </c>
      <c r="BE225" s="27">
        <v>41.190000000000005</v>
      </c>
      <c r="BF225" s="27">
        <v>95.100000000000009</v>
      </c>
      <c r="BG225" s="27">
        <v>15.29</v>
      </c>
      <c r="BH225" s="27">
        <v>14.596666666666666</v>
      </c>
      <c r="BI225" s="27">
        <v>24.533333333333331</v>
      </c>
      <c r="BJ225" s="27">
        <v>3.6333333333333333</v>
      </c>
      <c r="BK225" s="27">
        <v>80.343333333333334</v>
      </c>
      <c r="BL225" s="27">
        <v>10.926666666666668</v>
      </c>
      <c r="BM225" s="27">
        <v>12.899999999999999</v>
      </c>
    </row>
    <row r="226" spans="1:65" x14ac:dyDescent="0.35">
      <c r="A226" s="13">
        <v>4821340300</v>
      </c>
      <c r="B226" t="s">
        <v>579</v>
      </c>
      <c r="C226" t="s">
        <v>594</v>
      </c>
      <c r="D226" t="s">
        <v>595</v>
      </c>
      <c r="E226" s="27">
        <v>13.436666666666667</v>
      </c>
      <c r="F226" s="27">
        <v>5.4356593770709081</v>
      </c>
      <c r="G226" s="27">
        <v>4.6866666666666665</v>
      </c>
      <c r="H226" s="27">
        <v>1.32</v>
      </c>
      <c r="I226" s="27">
        <v>1.1833333333333333</v>
      </c>
      <c r="J226" s="27">
        <v>4.63</v>
      </c>
      <c r="K226" s="27">
        <v>3.9033333333333338</v>
      </c>
      <c r="L226" s="27">
        <v>1.6233333333333333</v>
      </c>
      <c r="M226" s="27">
        <v>4.1366666666666667</v>
      </c>
      <c r="N226" s="27">
        <v>4.1466666666666674</v>
      </c>
      <c r="O226" s="27">
        <v>0.77668008496280783</v>
      </c>
      <c r="P226" s="27">
        <v>1.8099999999999998</v>
      </c>
      <c r="Q226" s="27">
        <v>3.8200000000000003</v>
      </c>
      <c r="R226" s="27">
        <v>4.3433333333333328</v>
      </c>
      <c r="S226" s="27">
        <v>5.8599999999999994</v>
      </c>
      <c r="T226" s="27">
        <v>3.7866666666666666</v>
      </c>
      <c r="U226" s="27">
        <v>5.09</v>
      </c>
      <c r="V226" s="27">
        <v>1.6333333333333335</v>
      </c>
      <c r="W226" s="27">
        <v>2.2999999999999998</v>
      </c>
      <c r="X226" s="27">
        <v>2.0333333333333332</v>
      </c>
      <c r="Y226" s="27">
        <v>18.986666666666668</v>
      </c>
      <c r="Z226" s="27">
        <v>6.8233333333333333</v>
      </c>
      <c r="AA226" s="27">
        <v>3.6766666666666672</v>
      </c>
      <c r="AB226" s="27">
        <v>1.82</v>
      </c>
      <c r="AC226" s="27">
        <v>3.7733333333333334</v>
      </c>
      <c r="AD226" s="27">
        <v>2.69</v>
      </c>
      <c r="AE226" s="29">
        <v>1234.5800000000002</v>
      </c>
      <c r="AF226" s="29">
        <v>326060</v>
      </c>
      <c r="AG226" s="25">
        <v>6.578611111111111</v>
      </c>
      <c r="AH226" s="29">
        <v>1562.3325698910621</v>
      </c>
      <c r="AI226" s="27" t="s">
        <v>810</v>
      </c>
      <c r="AJ226" s="27">
        <v>97.497855518448361</v>
      </c>
      <c r="AK226" s="27">
        <v>48.144527811846906</v>
      </c>
      <c r="AL226" s="27">
        <v>145.63999999999999</v>
      </c>
      <c r="AM226" s="27">
        <v>208.70744999999999</v>
      </c>
      <c r="AN226" s="27">
        <v>66.469999999999985</v>
      </c>
      <c r="AO226" s="30">
        <v>3.472</v>
      </c>
      <c r="AP226" s="27">
        <v>96.633333333333326</v>
      </c>
      <c r="AQ226" s="27">
        <v>131</v>
      </c>
      <c r="AR226" s="27">
        <v>86.726666666666674</v>
      </c>
      <c r="AS226" s="27">
        <v>10.4</v>
      </c>
      <c r="AT226" s="27">
        <v>484.49333333333334</v>
      </c>
      <c r="AU226" s="27">
        <v>5.5699999999999994</v>
      </c>
      <c r="AV226" s="27">
        <v>11.96</v>
      </c>
      <c r="AW226" s="27">
        <v>4.91</v>
      </c>
      <c r="AX226" s="27">
        <v>23.570000000000004</v>
      </c>
      <c r="AY226" s="27">
        <v>35.11</v>
      </c>
      <c r="AZ226" s="27">
        <v>3.5133333333333332</v>
      </c>
      <c r="BA226" s="27">
        <v>1.22</v>
      </c>
      <c r="BB226" s="27">
        <v>17.656666666666666</v>
      </c>
      <c r="BC226" s="27">
        <v>37.24666666666667</v>
      </c>
      <c r="BD226" s="27">
        <v>26.909999999999997</v>
      </c>
      <c r="BE226" s="27">
        <v>33.946666666666673</v>
      </c>
      <c r="BF226" s="27">
        <v>71.153333333333322</v>
      </c>
      <c r="BG226" s="27">
        <v>4.0194444444444448</v>
      </c>
      <c r="BH226" s="27">
        <v>11.85</v>
      </c>
      <c r="BI226" s="27">
        <v>16.96</v>
      </c>
      <c r="BJ226" s="27">
        <v>3.52</v>
      </c>
      <c r="BK226" s="27">
        <v>58.75333333333333</v>
      </c>
      <c r="BL226" s="27">
        <v>10.27</v>
      </c>
      <c r="BM226" s="27">
        <v>11.290000000000001</v>
      </c>
    </row>
    <row r="227" spans="1:65" x14ac:dyDescent="0.35">
      <c r="A227" s="13">
        <v>4815180435</v>
      </c>
      <c r="B227" t="s">
        <v>579</v>
      </c>
      <c r="C227" t="s">
        <v>588</v>
      </c>
      <c r="D227" t="s">
        <v>589</v>
      </c>
      <c r="E227" s="27">
        <v>12.99</v>
      </c>
      <c r="F227" s="27">
        <v>5.6768783068783071</v>
      </c>
      <c r="G227" s="27">
        <v>4.54</v>
      </c>
      <c r="H227" s="27">
        <v>1.57</v>
      </c>
      <c r="I227" s="27">
        <v>1.1466666666666667</v>
      </c>
      <c r="J227" s="27">
        <v>4.5333333333333341</v>
      </c>
      <c r="K227" s="27">
        <v>3.3249999999999997</v>
      </c>
      <c r="L227" s="27">
        <v>1.4983333333333333</v>
      </c>
      <c r="M227" s="27">
        <v>4.1033333333333326</v>
      </c>
      <c r="N227" s="27">
        <v>4.5450000000000008</v>
      </c>
      <c r="O227" s="27">
        <v>0.6732393697965513</v>
      </c>
      <c r="P227" s="27">
        <v>1.8099999999999998</v>
      </c>
      <c r="Q227" s="27">
        <v>3.82</v>
      </c>
      <c r="R227" s="27">
        <v>4.125</v>
      </c>
      <c r="S227" s="27">
        <v>5.1816666666666658</v>
      </c>
      <c r="T227" s="27">
        <v>3.395</v>
      </c>
      <c r="U227" s="27">
        <v>4.9033333333333333</v>
      </c>
      <c r="V227" s="27">
        <v>1.3683333333333332</v>
      </c>
      <c r="W227" s="27">
        <v>2.3066666666666666</v>
      </c>
      <c r="X227" s="27">
        <v>1.9833333333333332</v>
      </c>
      <c r="Y227" s="27">
        <v>18.97</v>
      </c>
      <c r="Z227" s="27">
        <v>6.2766666666666664</v>
      </c>
      <c r="AA227" s="27">
        <v>3.1333333333333333</v>
      </c>
      <c r="AB227" s="27">
        <v>1.5483333333333331</v>
      </c>
      <c r="AC227" s="27">
        <v>3.6533333333333338</v>
      </c>
      <c r="AD227" s="27">
        <v>2.5666666666666669</v>
      </c>
      <c r="AE227" s="29">
        <v>852.5</v>
      </c>
      <c r="AF227" s="29">
        <v>329821.66666666669</v>
      </c>
      <c r="AG227" s="25">
        <v>6.7393111111111113</v>
      </c>
      <c r="AH227" s="29">
        <v>1603.6241501016964</v>
      </c>
      <c r="AI227" s="27" t="s">
        <v>810</v>
      </c>
      <c r="AJ227" s="27">
        <v>139.93135789653093</v>
      </c>
      <c r="AK227" s="27">
        <v>57.248724551483008</v>
      </c>
      <c r="AL227" s="27">
        <v>197.18</v>
      </c>
      <c r="AM227" s="27">
        <v>208.70744999999999</v>
      </c>
      <c r="AN227" s="27">
        <v>45.886666666666663</v>
      </c>
      <c r="AO227" s="30">
        <v>2.966333333333333</v>
      </c>
      <c r="AP227" s="27">
        <v>72.613333333333344</v>
      </c>
      <c r="AQ227" s="27">
        <v>96.89</v>
      </c>
      <c r="AR227" s="27">
        <v>90.943333333333328</v>
      </c>
      <c r="AS227" s="27">
        <v>10.299999999999999</v>
      </c>
      <c r="AT227" s="27">
        <v>483.94333333333338</v>
      </c>
      <c r="AU227" s="27">
        <v>5.4133333333333331</v>
      </c>
      <c r="AV227" s="27">
        <v>9.6566666666666663</v>
      </c>
      <c r="AW227" s="27">
        <v>4.83</v>
      </c>
      <c r="AX227" s="27">
        <v>18.666666666666668</v>
      </c>
      <c r="AY227" s="27">
        <v>38.943333333333335</v>
      </c>
      <c r="AZ227" s="27">
        <v>3.64</v>
      </c>
      <c r="BA227" s="27">
        <v>1.2066666666666668</v>
      </c>
      <c r="BB227" s="27">
        <v>11</v>
      </c>
      <c r="BC227" s="27">
        <v>14.409999999999998</v>
      </c>
      <c r="BD227" s="27">
        <v>11.903333333333334</v>
      </c>
      <c r="BE227" s="27">
        <v>14.303333333333335</v>
      </c>
      <c r="BF227" s="27">
        <v>65</v>
      </c>
      <c r="BG227" s="27">
        <v>4.9633333333333329</v>
      </c>
      <c r="BH227" s="27">
        <v>9.5033333333333356</v>
      </c>
      <c r="BI227" s="27">
        <v>11.666666666666666</v>
      </c>
      <c r="BJ227" s="27">
        <v>2.5466666666666664</v>
      </c>
      <c r="BK227" s="27">
        <v>44.166666666666664</v>
      </c>
      <c r="BL227" s="27">
        <v>10.313333333333333</v>
      </c>
      <c r="BM227" s="27">
        <v>10.446666666666667</v>
      </c>
    </row>
    <row r="228" spans="1:65" x14ac:dyDescent="0.35">
      <c r="A228" s="13">
        <v>4826420500</v>
      </c>
      <c r="B228" t="s">
        <v>579</v>
      </c>
      <c r="C228" t="s">
        <v>597</v>
      </c>
      <c r="D228" t="s">
        <v>599</v>
      </c>
      <c r="E228" s="27">
        <v>13.343333333333334</v>
      </c>
      <c r="F228" s="27">
        <v>5.6479750778816191</v>
      </c>
      <c r="G228" s="27">
        <v>4.9033333333333333</v>
      </c>
      <c r="H228" s="27">
        <v>1.6066666666666667</v>
      </c>
      <c r="I228" s="27">
        <v>1.2533333333333332</v>
      </c>
      <c r="J228" s="27">
        <v>4.7033333333333331</v>
      </c>
      <c r="K228" s="27">
        <v>4.2566666666666668</v>
      </c>
      <c r="L228" s="27">
        <v>1.64</v>
      </c>
      <c r="M228" s="27">
        <v>4.4300000000000006</v>
      </c>
      <c r="N228" s="27">
        <v>4.9899999999999993</v>
      </c>
      <c r="O228" s="27">
        <v>0.69433962264150939</v>
      </c>
      <c r="P228" s="27">
        <v>1.8366666666666667</v>
      </c>
      <c r="Q228" s="27">
        <v>4.0633333333333335</v>
      </c>
      <c r="R228" s="27">
        <v>4.4466666666666663</v>
      </c>
      <c r="S228" s="27">
        <v>5.6400000000000006</v>
      </c>
      <c r="T228" s="27">
        <v>4.09</v>
      </c>
      <c r="U228" s="27">
        <v>5.2633333333333336</v>
      </c>
      <c r="V228" s="27">
        <v>1.5633333333333335</v>
      </c>
      <c r="W228" s="27">
        <v>2.4899999999999998</v>
      </c>
      <c r="X228" s="27">
        <v>2.12</v>
      </c>
      <c r="Y228" s="27">
        <v>19.953333333333333</v>
      </c>
      <c r="Z228" s="27">
        <v>7.4866666666666672</v>
      </c>
      <c r="AA228" s="27">
        <v>3.83</v>
      </c>
      <c r="AB228" s="27">
        <v>1.82</v>
      </c>
      <c r="AC228" s="27">
        <v>3.9333333333333331</v>
      </c>
      <c r="AD228" s="27">
        <v>2.8166666666666664</v>
      </c>
      <c r="AE228" s="29">
        <v>1352.1666666666667</v>
      </c>
      <c r="AF228" s="29">
        <v>404005.66666666669</v>
      </c>
      <c r="AG228" s="25">
        <v>6.3733333333333322</v>
      </c>
      <c r="AH228" s="29">
        <v>1890.7694624801672</v>
      </c>
      <c r="AI228" s="27" t="s">
        <v>810</v>
      </c>
      <c r="AJ228" s="27">
        <v>130.67553720586531</v>
      </c>
      <c r="AK228" s="27">
        <v>59.611994396119968</v>
      </c>
      <c r="AL228" s="27">
        <v>190.29000000000002</v>
      </c>
      <c r="AM228" s="27">
        <v>211.13124999999999</v>
      </c>
      <c r="AN228" s="27">
        <v>58.876666666666665</v>
      </c>
      <c r="AO228" s="30">
        <v>3.0169259259259262</v>
      </c>
      <c r="AP228" s="27">
        <v>120.70333333333333</v>
      </c>
      <c r="AQ228" s="27">
        <v>93.84666666666665</v>
      </c>
      <c r="AR228" s="27">
        <v>120.24000000000001</v>
      </c>
      <c r="AS228" s="27">
        <v>10.69</v>
      </c>
      <c r="AT228" s="27">
        <v>505.7833333333333</v>
      </c>
      <c r="AU228" s="27">
        <v>4.5466666666666669</v>
      </c>
      <c r="AV228" s="27">
        <v>11.666666666666666</v>
      </c>
      <c r="AW228" s="27">
        <v>5.0533333333333337</v>
      </c>
      <c r="AX228" s="27">
        <v>25.52</v>
      </c>
      <c r="AY228" s="27">
        <v>67.86666666666666</v>
      </c>
      <c r="AZ228" s="27">
        <v>3.5333333333333332</v>
      </c>
      <c r="BA228" s="27">
        <v>1.2933333333333334</v>
      </c>
      <c r="BB228" s="27">
        <v>10.683333333333332</v>
      </c>
      <c r="BC228" s="27">
        <v>41.356666666666662</v>
      </c>
      <c r="BD228" s="27">
        <v>40.416666666666664</v>
      </c>
      <c r="BE228" s="27">
        <v>43.44</v>
      </c>
      <c r="BF228" s="27">
        <v>80.83</v>
      </c>
      <c r="BG228" s="27">
        <v>14.734166666666667</v>
      </c>
      <c r="BH228" s="27">
        <v>11.096666666666666</v>
      </c>
      <c r="BI228" s="27">
        <v>23.533333333333331</v>
      </c>
      <c r="BJ228" s="27">
        <v>3.8266666666666667</v>
      </c>
      <c r="BK228" s="27">
        <v>63.75</v>
      </c>
      <c r="BL228" s="27">
        <v>10.523333333333335</v>
      </c>
      <c r="BM228" s="27">
        <v>11.953333333333333</v>
      </c>
    </row>
    <row r="229" spans="1:65" x14ac:dyDescent="0.35">
      <c r="A229" s="13">
        <v>4830980620</v>
      </c>
      <c r="B229" t="s">
        <v>579</v>
      </c>
      <c r="C229" t="s">
        <v>602</v>
      </c>
      <c r="D229" t="s">
        <v>603</v>
      </c>
      <c r="E229" s="27">
        <v>13.356666666666667</v>
      </c>
      <c r="F229" s="27">
        <v>5.2490666666666668</v>
      </c>
      <c r="G229" s="27">
        <v>4.9400000000000004</v>
      </c>
      <c r="H229" s="27">
        <v>1.61</v>
      </c>
      <c r="I229" s="27">
        <v>1.1733333333333333</v>
      </c>
      <c r="J229" s="27">
        <v>4.5533333333333337</v>
      </c>
      <c r="K229" s="27">
        <v>4.0866666666666669</v>
      </c>
      <c r="L229" s="27">
        <v>1.6333333333333335</v>
      </c>
      <c r="M229" s="27">
        <v>4.5</v>
      </c>
      <c r="N229" s="27">
        <v>5.003333333333333</v>
      </c>
      <c r="O229" s="27">
        <v>0.69</v>
      </c>
      <c r="P229" s="27">
        <v>1.8099999999999998</v>
      </c>
      <c r="Q229" s="27">
        <v>3.8766666666666665</v>
      </c>
      <c r="R229" s="27">
        <v>4.3666666666666663</v>
      </c>
      <c r="S229" s="27">
        <v>5.62</v>
      </c>
      <c r="T229" s="27">
        <v>3.97</v>
      </c>
      <c r="U229" s="27">
        <v>5.12</v>
      </c>
      <c r="V229" s="27">
        <v>1.4833333333333334</v>
      </c>
      <c r="W229" s="27">
        <v>2.5466666666666669</v>
      </c>
      <c r="X229" s="27">
        <v>2.0099999999999998</v>
      </c>
      <c r="Y229" s="27">
        <v>18.833333333333332</v>
      </c>
      <c r="Z229" s="27">
        <v>6.9066666666666663</v>
      </c>
      <c r="AA229" s="27">
        <v>3.7966666666666669</v>
      </c>
      <c r="AB229" s="27">
        <v>1.7033333333333331</v>
      </c>
      <c r="AC229" s="27">
        <v>3.8666666666666667</v>
      </c>
      <c r="AD229" s="27">
        <v>2.7766666666666668</v>
      </c>
      <c r="AE229" s="29">
        <v>1245.03</v>
      </c>
      <c r="AF229" s="29">
        <v>422534.66666666669</v>
      </c>
      <c r="AG229" s="25">
        <v>6.7342499999999994</v>
      </c>
      <c r="AH229" s="29">
        <v>2055.8563822481497</v>
      </c>
      <c r="AI229" s="27" t="s">
        <v>810</v>
      </c>
      <c r="AJ229" s="27">
        <v>146.96322116079486</v>
      </c>
      <c r="AK229" s="27">
        <v>86.467835352564705</v>
      </c>
      <c r="AL229" s="27">
        <v>233.43</v>
      </c>
      <c r="AM229" s="27">
        <v>208.70744999999999</v>
      </c>
      <c r="AN229" s="27">
        <v>56.620000000000005</v>
      </c>
      <c r="AO229" s="30">
        <v>3.144222222222222</v>
      </c>
      <c r="AP229" s="27">
        <v>125.98333333333333</v>
      </c>
      <c r="AQ229" s="27">
        <v>90.89</v>
      </c>
      <c r="AR229" s="27">
        <v>108.10000000000001</v>
      </c>
      <c r="AS229" s="27">
        <v>10.463333333333333</v>
      </c>
      <c r="AT229" s="27">
        <v>503.40333333333325</v>
      </c>
      <c r="AU229" s="27">
        <v>4.3966666666666674</v>
      </c>
      <c r="AV229" s="27">
        <v>11.82</v>
      </c>
      <c r="AW229" s="27">
        <v>4.93</v>
      </c>
      <c r="AX229" s="27">
        <v>20.329999999999998</v>
      </c>
      <c r="AY229" s="27">
        <v>47.376666666666665</v>
      </c>
      <c r="AZ229" s="27">
        <v>3.4766666666666666</v>
      </c>
      <c r="BA229" s="27">
        <v>1.2166666666666666</v>
      </c>
      <c r="BB229" s="27">
        <v>14.283333333333333</v>
      </c>
      <c r="BC229" s="27">
        <v>45.5</v>
      </c>
      <c r="BD229" s="27">
        <v>31.649999999999995</v>
      </c>
      <c r="BE229" s="27">
        <v>39.549999999999997</v>
      </c>
      <c r="BF229" s="27">
        <v>83.526666666666685</v>
      </c>
      <c r="BG229" s="27">
        <v>20.8</v>
      </c>
      <c r="BH229" s="27">
        <v>12.186666666666667</v>
      </c>
      <c r="BI229" s="27">
        <v>15.833333333333334</v>
      </c>
      <c r="BJ229" s="27">
        <v>3.4599999999999995</v>
      </c>
      <c r="BK229" s="27">
        <v>79.533333333333331</v>
      </c>
      <c r="BL229" s="27">
        <v>10.38</v>
      </c>
      <c r="BM229" s="27">
        <v>13.06</v>
      </c>
    </row>
    <row r="230" spans="1:65" x14ac:dyDescent="0.35">
      <c r="A230" s="13">
        <v>4831180640</v>
      </c>
      <c r="B230" t="s">
        <v>579</v>
      </c>
      <c r="C230" t="s">
        <v>604</v>
      </c>
      <c r="D230" t="s">
        <v>605</v>
      </c>
      <c r="E230" s="27">
        <v>13.313333333333333</v>
      </c>
      <c r="F230" s="27">
        <v>5.7074675819984746</v>
      </c>
      <c r="G230" s="27">
        <v>4.88</v>
      </c>
      <c r="H230" s="27">
        <v>1.32</v>
      </c>
      <c r="I230" s="27">
        <v>1.1433333333333333</v>
      </c>
      <c r="J230" s="27">
        <v>4.5566666666666675</v>
      </c>
      <c r="K230" s="27">
        <v>3.8100000000000005</v>
      </c>
      <c r="L230" s="27">
        <v>1.6166666666666665</v>
      </c>
      <c r="M230" s="27">
        <v>4.3999999999999995</v>
      </c>
      <c r="N230" s="27">
        <v>3.98</v>
      </c>
      <c r="O230" s="27">
        <v>0.76136912307078275</v>
      </c>
      <c r="P230" s="27">
        <v>1.8399999999999999</v>
      </c>
      <c r="Q230" s="27">
        <v>3.8233333333333337</v>
      </c>
      <c r="R230" s="27">
        <v>4.5166666666666666</v>
      </c>
      <c r="S230" s="27">
        <v>5.7399999999999993</v>
      </c>
      <c r="T230" s="27">
        <v>4.1800000000000006</v>
      </c>
      <c r="U230" s="27">
        <v>5.14</v>
      </c>
      <c r="V230" s="27">
        <v>1.4633333333333336</v>
      </c>
      <c r="W230" s="27">
        <v>2.33</v>
      </c>
      <c r="X230" s="27">
        <v>1.95</v>
      </c>
      <c r="Y230" s="27">
        <v>18.926666666666666</v>
      </c>
      <c r="Z230" s="27">
        <v>7.5333333333333341</v>
      </c>
      <c r="AA230" s="27">
        <v>3.5666666666666664</v>
      </c>
      <c r="AB230" s="27">
        <v>1.8</v>
      </c>
      <c r="AC230" s="27">
        <v>3.92</v>
      </c>
      <c r="AD230" s="27">
        <v>2.7666666666666671</v>
      </c>
      <c r="AE230" s="29">
        <v>1023.6666666666666</v>
      </c>
      <c r="AF230" s="29">
        <v>443991</v>
      </c>
      <c r="AG230" s="25">
        <v>6.7649166666666671</v>
      </c>
      <c r="AH230" s="29">
        <v>2164.7651442052002</v>
      </c>
      <c r="AI230" s="27" t="s">
        <v>810</v>
      </c>
      <c r="AJ230" s="27">
        <v>103.94671409165613</v>
      </c>
      <c r="AK230" s="27">
        <v>49.034731527394257</v>
      </c>
      <c r="AL230" s="27">
        <v>152.98000000000002</v>
      </c>
      <c r="AM230" s="27">
        <v>207.95744999999999</v>
      </c>
      <c r="AN230" s="27">
        <v>52.82</v>
      </c>
      <c r="AO230" s="30">
        <v>3.1828888888888893</v>
      </c>
      <c r="AP230" s="27">
        <v>129.91666666666666</v>
      </c>
      <c r="AQ230" s="27">
        <v>106.41333333333334</v>
      </c>
      <c r="AR230" s="27">
        <v>105.81666666666666</v>
      </c>
      <c r="AS230" s="27">
        <v>10.323333333333332</v>
      </c>
      <c r="AT230" s="27">
        <v>466.18666666666667</v>
      </c>
      <c r="AU230" s="27">
        <v>5.09</v>
      </c>
      <c r="AV230" s="27">
        <v>10.626666666666665</v>
      </c>
      <c r="AW230" s="27">
        <v>4.9899999999999993</v>
      </c>
      <c r="AX230" s="27">
        <v>21.283333333333335</v>
      </c>
      <c r="AY230" s="27">
        <v>50.276666666666664</v>
      </c>
      <c r="AZ230" s="27">
        <v>3.5666666666666664</v>
      </c>
      <c r="BA230" s="27">
        <v>1.3533333333333335</v>
      </c>
      <c r="BB230" s="27">
        <v>15.543333333333331</v>
      </c>
      <c r="BC230" s="27">
        <v>44.406666666666666</v>
      </c>
      <c r="BD230" s="27">
        <v>38.666666666666664</v>
      </c>
      <c r="BE230" s="27">
        <v>51.65</v>
      </c>
      <c r="BF230" s="27">
        <v>83.89</v>
      </c>
      <c r="BG230" s="27">
        <v>9.41</v>
      </c>
      <c r="BH230" s="27">
        <v>10.029999999999999</v>
      </c>
      <c r="BI230" s="27">
        <v>20.060000000000002</v>
      </c>
      <c r="BJ230" s="27">
        <v>3.3566666666666669</v>
      </c>
      <c r="BK230" s="27">
        <v>53.5</v>
      </c>
      <c r="BL230" s="27">
        <v>9.913333333333334</v>
      </c>
      <c r="BM230" s="27">
        <v>12.273333333333333</v>
      </c>
    </row>
    <row r="231" spans="1:65" x14ac:dyDescent="0.35">
      <c r="A231" s="13">
        <v>4832580670</v>
      </c>
      <c r="B231" t="s">
        <v>579</v>
      </c>
      <c r="C231" t="s">
        <v>606</v>
      </c>
      <c r="D231" t="s">
        <v>607</v>
      </c>
      <c r="E231" s="27">
        <v>13.43</v>
      </c>
      <c r="F231" s="27">
        <v>4.6894</v>
      </c>
      <c r="G231" s="27">
        <v>4.5449999999999999</v>
      </c>
      <c r="H231" s="27">
        <v>1.5916666666666668</v>
      </c>
      <c r="I231" s="27">
        <v>1.1500000000000001</v>
      </c>
      <c r="J231" s="27">
        <v>4.5666666666666673</v>
      </c>
      <c r="K231" s="27">
        <v>3.4599999999999995</v>
      </c>
      <c r="L231" s="27">
        <v>1.4799999999999998</v>
      </c>
      <c r="M231" s="27">
        <v>4.0633333333333335</v>
      </c>
      <c r="N231" s="27">
        <v>4.55</v>
      </c>
      <c r="O231" s="27">
        <v>0.65251572333333341</v>
      </c>
      <c r="P231" s="27">
        <v>1.7433333333333332</v>
      </c>
      <c r="Q231" s="27">
        <v>3.8333333333333335</v>
      </c>
      <c r="R231" s="27">
        <v>4.13</v>
      </c>
      <c r="S231" s="27">
        <v>5.2033333333333331</v>
      </c>
      <c r="T231" s="27">
        <v>3.4899999999999998</v>
      </c>
      <c r="U231" s="27">
        <v>4.7683333333333335</v>
      </c>
      <c r="V231" s="27">
        <v>1.4283333333333335</v>
      </c>
      <c r="W231" s="27">
        <v>2.3583333333333329</v>
      </c>
      <c r="X231" s="27">
        <v>1.9400000000000002</v>
      </c>
      <c r="Y231" s="27">
        <v>18.836666666666662</v>
      </c>
      <c r="Z231" s="27">
        <v>6.4883333333333324</v>
      </c>
      <c r="AA231" s="27">
        <v>3.3216666666666668</v>
      </c>
      <c r="AB231" s="27">
        <v>1.5158333333333331</v>
      </c>
      <c r="AC231" s="27">
        <v>3.5183333333333331</v>
      </c>
      <c r="AD231" s="27">
        <v>2.5550000000000002</v>
      </c>
      <c r="AE231" s="29">
        <v>832.96999999999991</v>
      </c>
      <c r="AF231" s="29">
        <v>268933.33333333331</v>
      </c>
      <c r="AG231" s="25">
        <v>7.1692222222222215</v>
      </c>
      <c r="AH231" s="29">
        <v>1364.9297634717791</v>
      </c>
      <c r="AI231" s="27" t="s">
        <v>810</v>
      </c>
      <c r="AJ231" s="27">
        <v>139.07358565997288</v>
      </c>
      <c r="AK231" s="27">
        <v>61.362545685792064</v>
      </c>
      <c r="AL231" s="27">
        <v>200.43</v>
      </c>
      <c r="AM231" s="27">
        <v>208.70744999999999</v>
      </c>
      <c r="AN231" s="27">
        <v>63.943333333333328</v>
      </c>
      <c r="AO231" s="30">
        <v>2.9443333333333332</v>
      </c>
      <c r="AP231" s="27">
        <v>98.306666666666672</v>
      </c>
      <c r="AQ231" s="27">
        <v>86.723333333333343</v>
      </c>
      <c r="AR231" s="27">
        <v>77.666666666666671</v>
      </c>
      <c r="AS231" s="27">
        <v>10.253333333333332</v>
      </c>
      <c r="AT231" s="27">
        <v>462.37000000000006</v>
      </c>
      <c r="AU231" s="27">
        <v>4.7333333333333334</v>
      </c>
      <c r="AV231" s="27">
        <v>11.656666666666666</v>
      </c>
      <c r="AW231" s="27">
        <v>4.8099999999999996</v>
      </c>
      <c r="AX231" s="27">
        <v>18.666666666666668</v>
      </c>
      <c r="AY231" s="27">
        <v>37.776666666666664</v>
      </c>
      <c r="AZ231" s="27">
        <v>3.6066666666666669</v>
      </c>
      <c r="BA231" s="27">
        <v>1.1266666666666667</v>
      </c>
      <c r="BB231" s="27">
        <v>10.889999999999999</v>
      </c>
      <c r="BC231" s="27">
        <v>28.243333333333336</v>
      </c>
      <c r="BD231" s="27">
        <v>22.493333333333329</v>
      </c>
      <c r="BE231" s="27">
        <v>24.74</v>
      </c>
      <c r="BF231" s="27">
        <v>70</v>
      </c>
      <c r="BG231" s="27">
        <v>10.283333333333333</v>
      </c>
      <c r="BH231" s="27">
        <v>10.543333333333335</v>
      </c>
      <c r="BI231" s="27">
        <v>18.5</v>
      </c>
      <c r="BJ231" s="27">
        <v>3.6966666666666668</v>
      </c>
      <c r="BK231" s="27">
        <v>57.109999999999992</v>
      </c>
      <c r="BL231" s="27">
        <v>10.28</v>
      </c>
      <c r="BM231" s="27">
        <v>10.24</v>
      </c>
    </row>
    <row r="232" spans="1:65" x14ac:dyDescent="0.35">
      <c r="A232" s="13">
        <v>4833260700</v>
      </c>
      <c r="B232" t="s">
        <v>579</v>
      </c>
      <c r="C232" t="s">
        <v>608</v>
      </c>
      <c r="D232" t="s">
        <v>609</v>
      </c>
      <c r="E232" s="27">
        <v>13.44</v>
      </c>
      <c r="F232" s="27">
        <v>5.5824680210684718</v>
      </c>
      <c r="G232" s="27">
        <v>4.7833333333333341</v>
      </c>
      <c r="H232" s="27">
        <v>1.67</v>
      </c>
      <c r="I232" s="27">
        <v>1.1433333333333333</v>
      </c>
      <c r="J232" s="27">
        <v>4.5533333333333337</v>
      </c>
      <c r="K232" s="27">
        <v>3.8066666666666666</v>
      </c>
      <c r="L232" s="27">
        <v>1.6233333333333333</v>
      </c>
      <c r="M232" s="27">
        <v>4.3233333333333333</v>
      </c>
      <c r="N232" s="27">
        <v>4.87</v>
      </c>
      <c r="O232" s="27">
        <v>0.64357046604255785</v>
      </c>
      <c r="P232" s="27">
        <v>1.8099999999999998</v>
      </c>
      <c r="Q232" s="27">
        <v>3.85</v>
      </c>
      <c r="R232" s="27">
        <v>4.4766666666666666</v>
      </c>
      <c r="S232" s="27">
        <v>5.54</v>
      </c>
      <c r="T232" s="27">
        <v>3.956666666666667</v>
      </c>
      <c r="U232" s="27">
        <v>5.14</v>
      </c>
      <c r="V232" s="27">
        <v>1.6199999999999999</v>
      </c>
      <c r="W232" s="27">
        <v>2.3666666666666667</v>
      </c>
      <c r="X232" s="27">
        <v>1.9766666666666666</v>
      </c>
      <c r="Y232" s="27">
        <v>18.599999999999998</v>
      </c>
      <c r="Z232" s="27">
        <v>7.2433333333333332</v>
      </c>
      <c r="AA232" s="27">
        <v>3.5133333333333332</v>
      </c>
      <c r="AB232" s="27">
        <v>1.7966666666666669</v>
      </c>
      <c r="AC232" s="27">
        <v>3.8800000000000003</v>
      </c>
      <c r="AD232" s="27">
        <v>2.7466666666666661</v>
      </c>
      <c r="AE232" s="29">
        <v>1185.8333333333333</v>
      </c>
      <c r="AF232" s="29">
        <v>389037.33333333331</v>
      </c>
      <c r="AG232" s="25">
        <v>6.8265555555555553</v>
      </c>
      <c r="AH232" s="29">
        <v>1909.0538814931849</v>
      </c>
      <c r="AI232" s="27" t="s">
        <v>810</v>
      </c>
      <c r="AJ232" s="27">
        <v>141.134004519294</v>
      </c>
      <c r="AK232" s="27">
        <v>48.009472473998812</v>
      </c>
      <c r="AL232" s="27">
        <v>189.14</v>
      </c>
      <c r="AM232" s="27">
        <v>207.58244999999999</v>
      </c>
      <c r="AN232" s="27">
        <v>55.193333333333335</v>
      </c>
      <c r="AO232" s="30">
        <v>3.2573333333333334</v>
      </c>
      <c r="AP232" s="27">
        <v>129.03</v>
      </c>
      <c r="AQ232" s="27">
        <v>113.33333333333333</v>
      </c>
      <c r="AR232" s="27">
        <v>109.66666666666667</v>
      </c>
      <c r="AS232" s="27">
        <v>10.266666666666666</v>
      </c>
      <c r="AT232" s="27">
        <v>497.62666666666672</v>
      </c>
      <c r="AU232" s="27">
        <v>5.05</v>
      </c>
      <c r="AV232" s="27">
        <v>13.756666666666668</v>
      </c>
      <c r="AW232" s="27">
        <v>4.9366666666666665</v>
      </c>
      <c r="AX232" s="27">
        <v>31.333333333333332</v>
      </c>
      <c r="AY232" s="27">
        <v>55.256666666666668</v>
      </c>
      <c r="AZ232" s="27">
        <v>3.68</v>
      </c>
      <c r="BA232" s="27">
        <v>1.2766666666666666</v>
      </c>
      <c r="BB232" s="27">
        <v>16.453333333333333</v>
      </c>
      <c r="BC232" s="27">
        <v>34.49</v>
      </c>
      <c r="BD232" s="27">
        <v>33.08</v>
      </c>
      <c r="BE232" s="27">
        <v>41.176666666666669</v>
      </c>
      <c r="BF232" s="27">
        <v>108.75</v>
      </c>
      <c r="BG232" s="27">
        <v>9.9500000000000011</v>
      </c>
      <c r="BH232" s="27">
        <v>12.183333333333332</v>
      </c>
      <c r="BI232" s="27">
        <v>22.25</v>
      </c>
      <c r="BJ232" s="27">
        <v>3.8966666666666669</v>
      </c>
      <c r="BK232" s="27">
        <v>70.94</v>
      </c>
      <c r="BL232" s="27">
        <v>10.373333333333333</v>
      </c>
      <c r="BM232" s="27">
        <v>11.966666666666667</v>
      </c>
    </row>
    <row r="233" spans="1:65" x14ac:dyDescent="0.35">
      <c r="A233" s="13">
        <v>4834860710</v>
      </c>
      <c r="B233" t="s">
        <v>579</v>
      </c>
      <c r="C233" t="s">
        <v>610</v>
      </c>
      <c r="D233" t="s">
        <v>611</v>
      </c>
      <c r="E233" s="27">
        <v>13.25</v>
      </c>
      <c r="F233" s="27">
        <v>5.7743042071197408</v>
      </c>
      <c r="G233" s="27">
        <v>4.6499999999999995</v>
      </c>
      <c r="H233" s="27">
        <v>1.4133333333333333</v>
      </c>
      <c r="I233" s="27">
        <v>1.1500000000000001</v>
      </c>
      <c r="J233" s="27">
        <v>4.51</v>
      </c>
      <c r="K233" s="27">
        <v>4.0200000000000005</v>
      </c>
      <c r="L233" s="27">
        <v>1.5633333333333335</v>
      </c>
      <c r="M233" s="27">
        <v>4.07</v>
      </c>
      <c r="N233" s="27">
        <v>4.8366666666666669</v>
      </c>
      <c r="O233" s="27">
        <v>0.65962264150943384</v>
      </c>
      <c r="P233" s="27">
        <v>1.8099999999999998</v>
      </c>
      <c r="Q233" s="27">
        <v>4.0233333333333334</v>
      </c>
      <c r="R233" s="27">
        <v>4.2733333333333334</v>
      </c>
      <c r="S233" s="27">
        <v>5.4866666666666672</v>
      </c>
      <c r="T233" s="27">
        <v>3.9466666666666668</v>
      </c>
      <c r="U233" s="27">
        <v>5.2</v>
      </c>
      <c r="V233" s="27">
        <v>1.43</v>
      </c>
      <c r="W233" s="27">
        <v>2.34</v>
      </c>
      <c r="X233" s="27">
        <v>2.1300000000000003</v>
      </c>
      <c r="Y233" s="27">
        <v>19.593333333333334</v>
      </c>
      <c r="Z233" s="27">
        <v>7.1000000000000005</v>
      </c>
      <c r="AA233" s="27">
        <v>3.6066666666666669</v>
      </c>
      <c r="AB233" s="27">
        <v>1.6133333333333333</v>
      </c>
      <c r="AC233" s="27">
        <v>3.77</v>
      </c>
      <c r="AD233" s="27">
        <v>2.76</v>
      </c>
      <c r="AE233" s="29">
        <v>883.64666666666665</v>
      </c>
      <c r="AF233" s="29">
        <v>384216.66666666669</v>
      </c>
      <c r="AG233" s="25">
        <v>6.7096666666666662</v>
      </c>
      <c r="AH233" s="29">
        <v>1864.0433617945534</v>
      </c>
      <c r="AI233" s="27" t="s">
        <v>810</v>
      </c>
      <c r="AJ233" s="27">
        <v>147.62770016383178</v>
      </c>
      <c r="AK233" s="27">
        <v>74.077936414837595</v>
      </c>
      <c r="AL233" s="27">
        <v>221.70999999999998</v>
      </c>
      <c r="AM233" s="27">
        <v>208.70744999999999</v>
      </c>
      <c r="AN233" s="27">
        <v>54.056666666666672</v>
      </c>
      <c r="AO233" s="30">
        <v>3.1613333333333333</v>
      </c>
      <c r="AP233" s="27">
        <v>115</v>
      </c>
      <c r="AQ233" s="27">
        <v>119.55666666666666</v>
      </c>
      <c r="AR233" s="27">
        <v>113.52666666666666</v>
      </c>
      <c r="AS233" s="27">
        <v>10.246666666666668</v>
      </c>
      <c r="AT233" s="27">
        <v>465.59</v>
      </c>
      <c r="AU233" s="27">
        <v>5.206666666666667</v>
      </c>
      <c r="AV233" s="27">
        <v>11.293333333333335</v>
      </c>
      <c r="AW233" s="27">
        <v>3.99</v>
      </c>
      <c r="AX233" s="27">
        <v>17.78</v>
      </c>
      <c r="AY233" s="27">
        <v>30.943333333333332</v>
      </c>
      <c r="AZ233" s="27">
        <v>3.4</v>
      </c>
      <c r="BA233" s="27">
        <v>1.05</v>
      </c>
      <c r="BB233" s="27">
        <v>13.5</v>
      </c>
      <c r="BC233" s="27">
        <v>41.496666666666663</v>
      </c>
      <c r="BD233" s="27">
        <v>23.37</v>
      </c>
      <c r="BE233" s="27">
        <v>29.593333333333334</v>
      </c>
      <c r="BF233" s="27">
        <v>89.333333333333329</v>
      </c>
      <c r="BG233" s="27">
        <v>15.993333333333334</v>
      </c>
      <c r="BH233" s="27">
        <v>11.979999999999999</v>
      </c>
      <c r="BI233" s="27">
        <v>20</v>
      </c>
      <c r="BJ233" s="27">
        <v>2.6033333333333335</v>
      </c>
      <c r="BK233" s="27">
        <v>54.333333333333336</v>
      </c>
      <c r="BL233" s="27">
        <v>10.286666666666667</v>
      </c>
      <c r="BM233" s="27">
        <v>12.686666666666667</v>
      </c>
    </row>
    <row r="234" spans="1:65" x14ac:dyDescent="0.35">
      <c r="A234" s="13">
        <v>4836220720</v>
      </c>
      <c r="B234" t="s">
        <v>579</v>
      </c>
      <c r="C234" t="s">
        <v>612</v>
      </c>
      <c r="D234" t="s">
        <v>613</v>
      </c>
      <c r="E234" s="27">
        <v>13.453333333333333</v>
      </c>
      <c r="F234" s="27">
        <v>5.3708888888888886</v>
      </c>
      <c r="G234" s="27">
        <v>4.82</v>
      </c>
      <c r="H234" s="27">
        <v>1.67</v>
      </c>
      <c r="I234" s="27">
        <v>1.1399999999999999</v>
      </c>
      <c r="J234" s="27">
        <v>4.59</v>
      </c>
      <c r="K234" s="27">
        <v>3.8633333333333333</v>
      </c>
      <c r="L234" s="27">
        <v>1.6366666666666667</v>
      </c>
      <c r="M234" s="27">
        <v>4.3500000000000005</v>
      </c>
      <c r="N234" s="27">
        <v>4.8566666666666665</v>
      </c>
      <c r="O234" s="27">
        <v>0.7101252755026829</v>
      </c>
      <c r="P234" s="27">
        <v>1.8099999999999998</v>
      </c>
      <c r="Q234" s="27">
        <v>3.8366666666666664</v>
      </c>
      <c r="R234" s="27">
        <v>4.4400000000000004</v>
      </c>
      <c r="S234" s="27">
        <v>5.5966666666666667</v>
      </c>
      <c r="T234" s="27">
        <v>3.9866666666666668</v>
      </c>
      <c r="U234" s="27">
        <v>5.1233333333333331</v>
      </c>
      <c r="V234" s="27">
        <v>1.53</v>
      </c>
      <c r="W234" s="27">
        <v>2.4499999999999997</v>
      </c>
      <c r="X234" s="27">
        <v>1.9533333333333331</v>
      </c>
      <c r="Y234" s="27">
        <v>18.716666666666665</v>
      </c>
      <c r="Z234" s="27">
        <v>7.2299999999999995</v>
      </c>
      <c r="AA234" s="27">
        <v>3.436666666666667</v>
      </c>
      <c r="AB234" s="27">
        <v>1.75</v>
      </c>
      <c r="AC234" s="27">
        <v>3.8433333333333333</v>
      </c>
      <c r="AD234" s="27">
        <v>2.75</v>
      </c>
      <c r="AE234" s="29">
        <v>1144.5833333333333</v>
      </c>
      <c r="AF234" s="29">
        <v>428333.33333333331</v>
      </c>
      <c r="AG234" s="25">
        <v>6.4108333333333327</v>
      </c>
      <c r="AH234" s="29">
        <v>2016.5123729520571</v>
      </c>
      <c r="AI234" s="27" t="s">
        <v>810</v>
      </c>
      <c r="AJ234" s="27">
        <v>132.1657776960682</v>
      </c>
      <c r="AK234" s="27">
        <v>47.029758241295973</v>
      </c>
      <c r="AL234" s="27">
        <v>179.2</v>
      </c>
      <c r="AM234" s="27">
        <v>207.58244999999999</v>
      </c>
      <c r="AN234" s="27">
        <v>61.443333333333328</v>
      </c>
      <c r="AO234" s="30">
        <v>3.153</v>
      </c>
      <c r="AP234" s="27">
        <v>136.5</v>
      </c>
      <c r="AQ234" s="27">
        <v>124.57</v>
      </c>
      <c r="AR234" s="27">
        <v>98.00333333333333</v>
      </c>
      <c r="AS234" s="27">
        <v>10.26</v>
      </c>
      <c r="AT234" s="27">
        <v>494.46666666666664</v>
      </c>
      <c r="AU234" s="27">
        <v>5.0633333333333335</v>
      </c>
      <c r="AV234" s="27">
        <v>13.76</v>
      </c>
      <c r="AW234" s="27">
        <v>4.6233333333333331</v>
      </c>
      <c r="AX234" s="27">
        <v>21.943333333333332</v>
      </c>
      <c r="AY234" s="27">
        <v>42.5</v>
      </c>
      <c r="AZ234" s="27">
        <v>3.5633333333333339</v>
      </c>
      <c r="BA234" s="27">
        <v>1.0933333333333335</v>
      </c>
      <c r="BB234" s="27">
        <v>14.726666666666667</v>
      </c>
      <c r="BC234" s="27">
        <v>38.416666666666664</v>
      </c>
      <c r="BD234" s="27">
        <v>29.493333333333329</v>
      </c>
      <c r="BE234" s="27">
        <v>32.366666666666667</v>
      </c>
      <c r="BF234" s="27">
        <v>100</v>
      </c>
      <c r="BG234" s="27">
        <v>8.99</v>
      </c>
      <c r="BH234" s="27">
        <v>11.1</v>
      </c>
      <c r="BI234" s="27">
        <v>17.5</v>
      </c>
      <c r="BJ234" s="27">
        <v>3.49</v>
      </c>
      <c r="BK234" s="27">
        <v>52.776666666666664</v>
      </c>
      <c r="BL234" s="27">
        <v>10.323333333333334</v>
      </c>
      <c r="BM234" s="27">
        <v>11.61</v>
      </c>
    </row>
    <row r="235" spans="1:65" x14ac:dyDescent="0.35">
      <c r="A235" s="13">
        <v>4819124770</v>
      </c>
      <c r="B235" t="s">
        <v>579</v>
      </c>
      <c r="C235" t="s">
        <v>837</v>
      </c>
      <c r="D235" t="s">
        <v>593</v>
      </c>
      <c r="E235" s="27">
        <v>13.191811204911742</v>
      </c>
      <c r="F235" s="27">
        <v>5.0262666666666664</v>
      </c>
      <c r="G235" s="27">
        <v>4.806525252525252</v>
      </c>
      <c r="H235" s="27">
        <v>1.6471238095238094</v>
      </c>
      <c r="I235" s="27">
        <v>1.2232786885245901</v>
      </c>
      <c r="J235" s="27">
        <v>4.5668100358422938</v>
      </c>
      <c r="K235" s="27">
        <v>3.9725185185185183</v>
      </c>
      <c r="L235" s="27">
        <v>1.6102380952380955</v>
      </c>
      <c r="M235" s="27">
        <v>4.2193687943262406</v>
      </c>
      <c r="N235" s="27">
        <v>4.9966512345679002</v>
      </c>
      <c r="O235" s="27">
        <v>0.5964219554030874</v>
      </c>
      <c r="P235" s="27">
        <v>1.8233333333333333</v>
      </c>
      <c r="Q235" s="27">
        <v>4.0471895424836601</v>
      </c>
      <c r="R235" s="27">
        <v>4.3533333333333326</v>
      </c>
      <c r="S235" s="27">
        <v>5.5417999999999994</v>
      </c>
      <c r="T235" s="27">
        <v>3.9020865800865803</v>
      </c>
      <c r="U235" s="27">
        <v>5.1709631019387112</v>
      </c>
      <c r="V235" s="27">
        <v>1.5033333333333332</v>
      </c>
      <c r="W235" s="27">
        <v>2.4865494791666669</v>
      </c>
      <c r="X235" s="27">
        <v>2.1862945736434107</v>
      </c>
      <c r="Y235" s="27">
        <v>19.690820358278923</v>
      </c>
      <c r="Z235" s="27">
        <v>7.0285041551246543</v>
      </c>
      <c r="AA235" s="27">
        <v>3.6905291005291008</v>
      </c>
      <c r="AB235" s="27">
        <v>1.7096969696969697</v>
      </c>
      <c r="AC235" s="27">
        <v>3.8380208333333337</v>
      </c>
      <c r="AD235" s="27">
        <v>2.7350062893081759</v>
      </c>
      <c r="AE235" s="29">
        <v>1790.6666666666667</v>
      </c>
      <c r="AF235" s="29">
        <v>688241.89</v>
      </c>
      <c r="AG235" s="25">
        <v>6.5719333333333338</v>
      </c>
      <c r="AH235" s="29">
        <v>3286.8207124971545</v>
      </c>
      <c r="AI235" s="27" t="s">
        <v>810</v>
      </c>
      <c r="AJ235" s="27">
        <v>151.62861161552644</v>
      </c>
      <c r="AK235" s="27">
        <v>78.982497340414554</v>
      </c>
      <c r="AL235" s="27">
        <v>230.61</v>
      </c>
      <c r="AM235" s="27">
        <v>208.70744999999999</v>
      </c>
      <c r="AN235" s="27">
        <v>63.1</v>
      </c>
      <c r="AO235" s="30">
        <v>3.0716333333333332</v>
      </c>
      <c r="AP235" s="27">
        <v>143.02666666666667</v>
      </c>
      <c r="AQ235" s="27">
        <v>158.63666666666668</v>
      </c>
      <c r="AR235" s="27">
        <v>139.33333333333331</v>
      </c>
      <c r="AS235" s="27">
        <v>10.588396226415094</v>
      </c>
      <c r="AT235" s="27">
        <v>368.77</v>
      </c>
      <c r="AU235" s="27">
        <v>4.17</v>
      </c>
      <c r="AV235" s="27">
        <v>11.540000000000001</v>
      </c>
      <c r="AW235" s="27">
        <v>4.1233333333333331</v>
      </c>
      <c r="AX235" s="27">
        <v>22.25</v>
      </c>
      <c r="AY235" s="27">
        <v>71.446666666666673</v>
      </c>
      <c r="AZ235" s="27">
        <v>3.6980620155038757</v>
      </c>
      <c r="BA235" s="27">
        <v>1.2324999999999999</v>
      </c>
      <c r="BB235" s="27">
        <v>13.736666666666666</v>
      </c>
      <c r="BC235" s="27">
        <v>36.26</v>
      </c>
      <c r="BD235" s="27">
        <v>29.463333333333335</v>
      </c>
      <c r="BE235" s="27">
        <v>30.540000000000003</v>
      </c>
      <c r="BF235" s="27">
        <v>217.76666666666665</v>
      </c>
      <c r="BG235" s="27">
        <v>16.546666666666667</v>
      </c>
      <c r="BH235" s="27">
        <v>12.613333333333335</v>
      </c>
      <c r="BI235" s="27">
        <v>21.33</v>
      </c>
      <c r="BJ235" s="27">
        <v>5</v>
      </c>
      <c r="BK235" s="27">
        <v>108.41666666666667</v>
      </c>
      <c r="BL235" s="27">
        <v>10.803214072748958</v>
      </c>
      <c r="BM235" s="27">
        <v>12.318626247122026</v>
      </c>
    </row>
    <row r="236" spans="1:65" x14ac:dyDescent="0.35">
      <c r="A236" s="13">
        <v>4841700810</v>
      </c>
      <c r="B236" t="s">
        <v>579</v>
      </c>
      <c r="C236" t="s">
        <v>614</v>
      </c>
      <c r="D236" t="s">
        <v>615</v>
      </c>
      <c r="E236" s="27">
        <v>13.37</v>
      </c>
      <c r="F236" s="27">
        <v>5.5017471264367828</v>
      </c>
      <c r="G236" s="27">
        <v>4.6499999999999995</v>
      </c>
      <c r="H236" s="27">
        <v>1.6666666666666667</v>
      </c>
      <c r="I236" s="27">
        <v>1.17</v>
      </c>
      <c r="J236" s="27">
        <v>4.58</v>
      </c>
      <c r="K236" s="27">
        <v>3.7366666666666664</v>
      </c>
      <c r="L236" s="27">
        <v>1.5766666666666669</v>
      </c>
      <c r="M236" s="27">
        <v>4.1500000000000004</v>
      </c>
      <c r="N236" s="27">
        <v>4.8599999999999994</v>
      </c>
      <c r="O236" s="27">
        <v>0.65566037735849048</v>
      </c>
      <c r="P236" s="27">
        <v>1.8233333333333333</v>
      </c>
      <c r="Q236" s="27">
        <v>3.8133333333333339</v>
      </c>
      <c r="R236" s="27">
        <v>4.3066666666666658</v>
      </c>
      <c r="S236" s="27">
        <v>5.336666666666666</v>
      </c>
      <c r="T236" s="27">
        <v>3.6066666666666669</v>
      </c>
      <c r="U236" s="27">
        <v>5.08</v>
      </c>
      <c r="V236" s="27">
        <v>1.4833333333333332</v>
      </c>
      <c r="W236" s="27">
        <v>2.3833333333333333</v>
      </c>
      <c r="X236" s="27">
        <v>2.0133333333333332</v>
      </c>
      <c r="Y236" s="27">
        <v>19.12</v>
      </c>
      <c r="Z236" s="27">
        <v>6.7233333333333336</v>
      </c>
      <c r="AA236" s="27">
        <v>3.3933333333333331</v>
      </c>
      <c r="AB236" s="27">
        <v>1.7133333333333336</v>
      </c>
      <c r="AC236" s="27">
        <v>3.7266666666666666</v>
      </c>
      <c r="AD236" s="27">
        <v>2.6966666666666668</v>
      </c>
      <c r="AE236" s="29">
        <v>1461.9166666666667</v>
      </c>
      <c r="AF236" s="29">
        <v>344587</v>
      </c>
      <c r="AG236" s="25">
        <v>6.8746</v>
      </c>
      <c r="AH236" s="29">
        <v>1699.6204482623159</v>
      </c>
      <c r="AI236" s="27" t="s">
        <v>810</v>
      </c>
      <c r="AJ236" s="27">
        <v>100.29088013778083</v>
      </c>
      <c r="AK236" s="27">
        <v>37.026985298882046</v>
      </c>
      <c r="AL236" s="27">
        <v>137.32</v>
      </c>
      <c r="AM236" s="27">
        <v>207.58244999999999</v>
      </c>
      <c r="AN236" s="27">
        <v>61.550000000000004</v>
      </c>
      <c r="AO236" s="30">
        <v>3.0645625000000005</v>
      </c>
      <c r="AP236" s="27">
        <v>134.65</v>
      </c>
      <c r="AQ236" s="27">
        <v>146.52333333333334</v>
      </c>
      <c r="AR236" s="27">
        <v>122.61</v>
      </c>
      <c r="AS236" s="27">
        <v>10.353333333333333</v>
      </c>
      <c r="AT236" s="27">
        <v>466.55666666666667</v>
      </c>
      <c r="AU236" s="27">
        <v>4.7733333333333334</v>
      </c>
      <c r="AV236" s="27">
        <v>11.643333333333333</v>
      </c>
      <c r="AW236" s="27">
        <v>5.0100000000000007</v>
      </c>
      <c r="AX236" s="27">
        <v>27.733333333333334</v>
      </c>
      <c r="AY236" s="27">
        <v>70.266666666666666</v>
      </c>
      <c r="AZ236" s="27">
        <v>3.61</v>
      </c>
      <c r="BA236" s="27">
        <v>1.1500000000000001</v>
      </c>
      <c r="BB236" s="27">
        <v>16.253333333333334</v>
      </c>
      <c r="BC236" s="27">
        <v>41.343333333333334</v>
      </c>
      <c r="BD236" s="27">
        <v>27.27333333333333</v>
      </c>
      <c r="BE236" s="27">
        <v>41.116666666666667</v>
      </c>
      <c r="BF236" s="27">
        <v>82.083333333333329</v>
      </c>
      <c r="BG236" s="27">
        <v>12.814166666666665</v>
      </c>
      <c r="BH236" s="27">
        <v>11.700000000000001</v>
      </c>
      <c r="BI236" s="27">
        <v>17.733333333333331</v>
      </c>
      <c r="BJ236" s="27">
        <v>3.8266666666666667</v>
      </c>
      <c r="BK236" s="27">
        <v>60.166666666666664</v>
      </c>
      <c r="BL236" s="27">
        <v>10.473333333333334</v>
      </c>
      <c r="BM236" s="27">
        <v>10.126666666666667</v>
      </c>
    </row>
    <row r="237" spans="1:65" x14ac:dyDescent="0.35">
      <c r="A237" s="13">
        <v>4828660880</v>
      </c>
      <c r="B237" t="s">
        <v>579</v>
      </c>
      <c r="C237" t="s">
        <v>600</v>
      </c>
      <c r="D237" t="s">
        <v>601</v>
      </c>
      <c r="E237" s="27">
        <v>13.198333333333332</v>
      </c>
      <c r="F237" s="27">
        <v>4.9283424657534241</v>
      </c>
      <c r="G237" s="27">
        <v>4.5766666666666671</v>
      </c>
      <c r="H237" s="27">
        <v>1.5716666666666665</v>
      </c>
      <c r="I237" s="27">
        <v>1.1466666666666665</v>
      </c>
      <c r="J237" s="27">
        <v>4.5699999999999994</v>
      </c>
      <c r="K237" s="27">
        <v>3.31</v>
      </c>
      <c r="L237" s="27">
        <v>1.4883333333333333</v>
      </c>
      <c r="M237" s="27">
        <v>4.2599999999999989</v>
      </c>
      <c r="N237" s="27">
        <v>4.5550000000000006</v>
      </c>
      <c r="O237" s="27">
        <v>0.56779418002435644</v>
      </c>
      <c r="P237" s="27">
        <v>1.7183333333333335</v>
      </c>
      <c r="Q237" s="27">
        <v>3.8066666666666666</v>
      </c>
      <c r="R237" s="27">
        <v>4.203333333333334</v>
      </c>
      <c r="S237" s="27">
        <v>5.1733333333333329</v>
      </c>
      <c r="T237" s="27">
        <v>3.3249999999999997</v>
      </c>
      <c r="U237" s="27">
        <v>4.9433333333333325</v>
      </c>
      <c r="V237" s="27">
        <v>1.4450000000000001</v>
      </c>
      <c r="W237" s="27">
        <v>2.3933333333333331</v>
      </c>
      <c r="X237" s="27">
        <v>1.9566666666666668</v>
      </c>
      <c r="Y237" s="27">
        <v>18.826666666666668</v>
      </c>
      <c r="Z237" s="27">
        <v>6.44</v>
      </c>
      <c r="AA237" s="27">
        <v>3.3833333333333333</v>
      </c>
      <c r="AB237" s="27">
        <v>1.5833333333333333</v>
      </c>
      <c r="AC237" s="27">
        <v>3.6133333333333333</v>
      </c>
      <c r="AD237" s="27">
        <v>2.6116666666666668</v>
      </c>
      <c r="AE237" s="29">
        <v>1401.0233333333333</v>
      </c>
      <c r="AF237" s="29">
        <v>411449</v>
      </c>
      <c r="AG237" s="25">
        <v>6.5037666666666665</v>
      </c>
      <c r="AH237" s="29">
        <v>1951.0731604626956</v>
      </c>
      <c r="AI237" s="27" t="s">
        <v>810</v>
      </c>
      <c r="AJ237" s="27">
        <v>141.98358846600743</v>
      </c>
      <c r="AK237" s="27">
        <v>75.72514672078789</v>
      </c>
      <c r="AL237" s="27">
        <v>217.70999999999998</v>
      </c>
      <c r="AM237" s="27">
        <v>201.96735000000001</v>
      </c>
      <c r="AN237" s="27">
        <v>57.199999999999996</v>
      </c>
      <c r="AO237" s="30">
        <v>3.0316666666666663</v>
      </c>
      <c r="AP237" s="27">
        <v>132</v>
      </c>
      <c r="AQ237" s="27">
        <v>171.13666666666666</v>
      </c>
      <c r="AR237" s="27">
        <v>108.33333333333333</v>
      </c>
      <c r="AS237" s="27">
        <v>10.156666666666666</v>
      </c>
      <c r="AT237" s="27">
        <v>481.6033333333333</v>
      </c>
      <c r="AU237" s="27">
        <v>4.7666666666666666</v>
      </c>
      <c r="AV237" s="27">
        <v>11.323333333333332</v>
      </c>
      <c r="AW237" s="27">
        <v>4.9466666666666672</v>
      </c>
      <c r="AX237" s="27">
        <v>20.776666666666667</v>
      </c>
      <c r="AY237" s="27">
        <v>43.669999999999995</v>
      </c>
      <c r="AZ237" s="27">
        <v>3.6033333333333335</v>
      </c>
      <c r="BA237" s="27">
        <v>1.0600000000000003</v>
      </c>
      <c r="BB237" s="27">
        <v>14.353333333333333</v>
      </c>
      <c r="BC237" s="27">
        <v>42.5</v>
      </c>
      <c r="BD237" s="27">
        <v>23.86</v>
      </c>
      <c r="BE237" s="27">
        <v>31.896666666666665</v>
      </c>
      <c r="BF237" s="27">
        <v>72.5</v>
      </c>
      <c r="BG237" s="27">
        <v>8</v>
      </c>
      <c r="BH237" s="27">
        <v>9.5</v>
      </c>
      <c r="BI237" s="27">
        <v>13.696666666666667</v>
      </c>
      <c r="BJ237" s="27">
        <v>3.7733333333333334</v>
      </c>
      <c r="BK237" s="27">
        <v>55.75</v>
      </c>
      <c r="BL237" s="27">
        <v>10.496666666666668</v>
      </c>
      <c r="BM237" s="27">
        <v>10.6</v>
      </c>
    </row>
    <row r="238" spans="1:65" x14ac:dyDescent="0.35">
      <c r="A238" s="13">
        <v>4846340940</v>
      </c>
      <c r="B238" t="s">
        <v>579</v>
      </c>
      <c r="C238" t="s">
        <v>616</v>
      </c>
      <c r="D238" t="s">
        <v>617</v>
      </c>
      <c r="E238" s="27">
        <v>13.266666666666666</v>
      </c>
      <c r="F238" s="27">
        <v>5.4995350360183366</v>
      </c>
      <c r="G238" s="27">
        <v>4.9799999999999995</v>
      </c>
      <c r="H238" s="27">
        <v>1.58</v>
      </c>
      <c r="I238" s="27">
        <v>1.1933333333333334</v>
      </c>
      <c r="J238" s="27">
        <v>4.5433333333333339</v>
      </c>
      <c r="K238" s="27">
        <v>3.9800000000000004</v>
      </c>
      <c r="L238" s="27">
        <v>1.6466666666666667</v>
      </c>
      <c r="M238" s="27">
        <v>4.3533333333333335</v>
      </c>
      <c r="N238" s="27">
        <v>5.0466666666666669</v>
      </c>
      <c r="O238" s="27">
        <v>0.72210290406137434</v>
      </c>
      <c r="P238" s="27">
        <v>1.8</v>
      </c>
      <c r="Q238" s="27">
        <v>3.8633333333333333</v>
      </c>
      <c r="R238" s="27">
        <v>4.3500000000000005</v>
      </c>
      <c r="S238" s="27">
        <v>5.543333333333333</v>
      </c>
      <c r="T238" s="27">
        <v>3.94</v>
      </c>
      <c r="U238" s="27">
        <v>5.0666666666666664</v>
      </c>
      <c r="V238" s="27">
        <v>1.4833333333333332</v>
      </c>
      <c r="W238" s="27">
        <v>2.5333333333333332</v>
      </c>
      <c r="X238" s="27">
        <v>2.02</v>
      </c>
      <c r="Y238" s="27">
        <v>18.843333333333334</v>
      </c>
      <c r="Z238" s="27">
        <v>6.496666666666667</v>
      </c>
      <c r="AA238" s="27">
        <v>3.7533333333333334</v>
      </c>
      <c r="AB238" s="27">
        <v>1.7066666666666668</v>
      </c>
      <c r="AC238" s="27">
        <v>3.7833333333333332</v>
      </c>
      <c r="AD238" s="27">
        <v>2.7033333333333331</v>
      </c>
      <c r="AE238" s="29">
        <v>1588.4166666666667</v>
      </c>
      <c r="AF238" s="29">
        <v>422077</v>
      </c>
      <c r="AG238" s="25">
        <v>6.572916666666667</v>
      </c>
      <c r="AH238" s="29">
        <v>2017.5419814750578</v>
      </c>
      <c r="AI238" s="27" t="s">
        <v>810</v>
      </c>
      <c r="AJ238" s="27">
        <v>135.28605902079309</v>
      </c>
      <c r="AK238" s="27">
        <v>74.626777963317792</v>
      </c>
      <c r="AL238" s="27">
        <v>209.92</v>
      </c>
      <c r="AM238" s="27">
        <v>199.9254</v>
      </c>
      <c r="AN238" s="27">
        <v>79.113333333333344</v>
      </c>
      <c r="AO238" s="30">
        <v>3.0834999999999995</v>
      </c>
      <c r="AP238" s="27">
        <v>126.64</v>
      </c>
      <c r="AQ238" s="27">
        <v>111.98333333333333</v>
      </c>
      <c r="AR238" s="27">
        <v>120.97333333333334</v>
      </c>
      <c r="AS238" s="27">
        <v>10.416666666666666</v>
      </c>
      <c r="AT238" s="27">
        <v>526.57333333333327</v>
      </c>
      <c r="AU238" s="27">
        <v>4.956666666666667</v>
      </c>
      <c r="AV238" s="27">
        <v>11.49</v>
      </c>
      <c r="AW238" s="27">
        <v>4.9533333333333331</v>
      </c>
      <c r="AX238" s="27">
        <v>26.75</v>
      </c>
      <c r="AY238" s="27">
        <v>54.443333333333328</v>
      </c>
      <c r="AZ238" s="27">
        <v>3.7300000000000004</v>
      </c>
      <c r="BA238" s="27">
        <v>1.22</v>
      </c>
      <c r="BB238" s="27">
        <v>13.49</v>
      </c>
      <c r="BC238" s="27">
        <v>38.616666666666667</v>
      </c>
      <c r="BD238" s="27">
        <v>26.650000000000002</v>
      </c>
      <c r="BE238" s="27">
        <v>31.283333333333331</v>
      </c>
      <c r="BF238" s="27">
        <v>104.35333333333334</v>
      </c>
      <c r="BG238" s="27">
        <v>12.361111111111109</v>
      </c>
      <c r="BH238" s="27">
        <v>9.7733333333333334</v>
      </c>
      <c r="BI238" s="27">
        <v>9.7233333333333345</v>
      </c>
      <c r="BJ238" s="27">
        <v>3.0833333333333335</v>
      </c>
      <c r="BK238" s="27">
        <v>72.45</v>
      </c>
      <c r="BL238" s="27">
        <v>10.436666666666667</v>
      </c>
      <c r="BM238" s="27">
        <v>12.193333333333333</v>
      </c>
    </row>
    <row r="239" spans="1:65" x14ac:dyDescent="0.35">
      <c r="A239" s="13">
        <v>4847380970</v>
      </c>
      <c r="B239" t="s">
        <v>579</v>
      </c>
      <c r="C239" t="s">
        <v>618</v>
      </c>
      <c r="D239" t="s">
        <v>619</v>
      </c>
      <c r="E239" s="27">
        <v>13.094999999999999</v>
      </c>
      <c r="F239" s="27">
        <v>5.4316804407713493</v>
      </c>
      <c r="G239" s="27">
        <v>4.62</v>
      </c>
      <c r="H239" s="27">
        <v>1.5783333333333331</v>
      </c>
      <c r="I239" s="27">
        <v>1.1366666666666667</v>
      </c>
      <c r="J239" s="27">
        <v>4.6000000000000005</v>
      </c>
      <c r="K239" s="27">
        <v>3.4849999999999999</v>
      </c>
      <c r="L239" s="27">
        <v>1.5033333333333332</v>
      </c>
      <c r="M239" s="27">
        <v>4.3866666666666667</v>
      </c>
      <c r="N239" s="27">
        <v>4.5450000000000008</v>
      </c>
      <c r="O239" s="27">
        <v>0.62600447063853881</v>
      </c>
      <c r="P239" s="27">
        <v>1.7216666666666667</v>
      </c>
      <c r="Q239" s="27">
        <v>3.7466666666666666</v>
      </c>
      <c r="R239" s="27">
        <v>4.206666666666667</v>
      </c>
      <c r="S239" s="27">
        <v>5.4066666666666663</v>
      </c>
      <c r="T239" s="27">
        <v>3.4166666666666665</v>
      </c>
      <c r="U239" s="27">
        <v>4.9716666666666667</v>
      </c>
      <c r="V239" s="27">
        <v>1.4533333333333331</v>
      </c>
      <c r="W239" s="27">
        <v>2.4116666666666666</v>
      </c>
      <c r="X239" s="27">
        <v>1.9266666666666667</v>
      </c>
      <c r="Y239" s="27">
        <v>18.680000000000003</v>
      </c>
      <c r="Z239" s="27">
        <v>6.6216666666666661</v>
      </c>
      <c r="AA239" s="27">
        <v>3.47</v>
      </c>
      <c r="AB239" s="27">
        <v>1.5733333333333333</v>
      </c>
      <c r="AC239" s="27">
        <v>3.5716666666666668</v>
      </c>
      <c r="AD239" s="27">
        <v>2.6166666666666667</v>
      </c>
      <c r="AE239" s="29">
        <v>1263.5233333333333</v>
      </c>
      <c r="AF239" s="29">
        <v>393400</v>
      </c>
      <c r="AG239" s="25">
        <v>6.6386111111111106</v>
      </c>
      <c r="AH239" s="29">
        <v>1893.1818017931139</v>
      </c>
      <c r="AI239" s="27" t="s">
        <v>810</v>
      </c>
      <c r="AJ239" s="27">
        <v>137.45507047983284</v>
      </c>
      <c r="AK239" s="27">
        <v>75.231396776425044</v>
      </c>
      <c r="AL239" s="27">
        <v>212.69</v>
      </c>
      <c r="AM239" s="27">
        <v>207.95744999999999</v>
      </c>
      <c r="AN239" s="27">
        <v>56.699999999999996</v>
      </c>
      <c r="AO239" s="30">
        <v>3.0985</v>
      </c>
      <c r="AP239" s="27">
        <v>106.86666666666667</v>
      </c>
      <c r="AQ239" s="27">
        <v>106.76666666666667</v>
      </c>
      <c r="AR239" s="27">
        <v>108.55666666666667</v>
      </c>
      <c r="AS239" s="27">
        <v>10.163333333333332</v>
      </c>
      <c r="AT239" s="27">
        <v>491.0333333333333</v>
      </c>
      <c r="AU239" s="27">
        <v>4.6166666666666671</v>
      </c>
      <c r="AV239" s="27">
        <v>12.506666666666668</v>
      </c>
      <c r="AW239" s="27">
        <v>4.703333333333334</v>
      </c>
      <c r="AX239" s="27">
        <v>18.64</v>
      </c>
      <c r="AY239" s="27">
        <v>40.423333333333332</v>
      </c>
      <c r="AZ239" s="27">
        <v>3.6333333333333333</v>
      </c>
      <c r="BA239" s="27">
        <v>1.06</v>
      </c>
      <c r="BB239" s="27">
        <v>14.323333333333332</v>
      </c>
      <c r="BC239" s="27">
        <v>51.966666666666669</v>
      </c>
      <c r="BD239" s="27">
        <v>37.580000000000005</v>
      </c>
      <c r="BE239" s="27">
        <v>51.75</v>
      </c>
      <c r="BF239" s="27">
        <v>105.94333333333333</v>
      </c>
      <c r="BG239" s="27">
        <v>8.8838888888888885</v>
      </c>
      <c r="BH239" s="27">
        <v>9.61</v>
      </c>
      <c r="BI239" s="27">
        <v>18.5</v>
      </c>
      <c r="BJ239" s="27">
        <v>3.78</v>
      </c>
      <c r="BK239" s="27">
        <v>55.226666666666667</v>
      </c>
      <c r="BL239" s="27">
        <v>10.32</v>
      </c>
      <c r="BM239" s="27">
        <v>11.35</v>
      </c>
    </row>
    <row r="240" spans="1:65" x14ac:dyDescent="0.35">
      <c r="A240" s="13">
        <v>4916260300</v>
      </c>
      <c r="B240" t="s">
        <v>622</v>
      </c>
      <c r="C240" t="s">
        <v>623</v>
      </c>
      <c r="D240" t="s">
        <v>624</v>
      </c>
      <c r="E240" s="27">
        <v>13.633333333333335</v>
      </c>
      <c r="F240" s="27">
        <v>5.6068500327439423</v>
      </c>
      <c r="G240" s="27">
        <v>4.5266666666666664</v>
      </c>
      <c r="H240" s="27">
        <v>1.7178801120448199</v>
      </c>
      <c r="I240" s="27">
        <v>1.24</v>
      </c>
      <c r="J240" s="27">
        <v>4.5333333333333341</v>
      </c>
      <c r="K240" s="27">
        <v>3.6466666666666669</v>
      </c>
      <c r="L240" s="27">
        <v>1.57</v>
      </c>
      <c r="M240" s="27">
        <v>3.84</v>
      </c>
      <c r="N240" s="27">
        <v>4.62</v>
      </c>
      <c r="O240" s="27">
        <v>0.69</v>
      </c>
      <c r="P240" s="27">
        <v>1.9466666666666665</v>
      </c>
      <c r="Q240" s="27">
        <v>4.47</v>
      </c>
      <c r="R240" s="27">
        <v>4.1466666666666674</v>
      </c>
      <c r="S240" s="27">
        <v>6.0466666666666669</v>
      </c>
      <c r="T240" s="27">
        <v>3.7333333333333329</v>
      </c>
      <c r="U240" s="27">
        <v>5.0199999999999996</v>
      </c>
      <c r="V240" s="27">
        <v>1.4466666666666665</v>
      </c>
      <c r="W240" s="27">
        <v>2.3733333333333331</v>
      </c>
      <c r="X240" s="27">
        <v>2.27</v>
      </c>
      <c r="Y240" s="27">
        <v>21.273333333333333</v>
      </c>
      <c r="Z240" s="27">
        <v>6.71</v>
      </c>
      <c r="AA240" s="27">
        <v>3.6333333333333333</v>
      </c>
      <c r="AB240" s="27">
        <v>1.7333333333333334</v>
      </c>
      <c r="AC240" s="27">
        <v>3.6533333333333338</v>
      </c>
      <c r="AD240" s="27">
        <v>2.7133333333333329</v>
      </c>
      <c r="AE240" s="29">
        <v>1133.5</v>
      </c>
      <c r="AF240" s="29">
        <v>523764</v>
      </c>
      <c r="AG240" s="25">
        <v>6.3474333333333339</v>
      </c>
      <c r="AH240" s="29">
        <v>2446.6932701900264</v>
      </c>
      <c r="AI240" s="27" t="s">
        <v>810</v>
      </c>
      <c r="AJ240" s="27">
        <v>121.98662669082496</v>
      </c>
      <c r="AK240" s="27">
        <v>51.851600134605995</v>
      </c>
      <c r="AL240" s="27">
        <v>173.84</v>
      </c>
      <c r="AM240" s="27">
        <v>191.46450000000002</v>
      </c>
      <c r="AN240" s="27">
        <v>59.973333333333329</v>
      </c>
      <c r="AO240" s="30">
        <v>3.6326666666666667</v>
      </c>
      <c r="AP240" s="27">
        <v>97.25</v>
      </c>
      <c r="AQ240" s="27">
        <v>100.33</v>
      </c>
      <c r="AR240" s="27">
        <v>91.116666666666674</v>
      </c>
      <c r="AS240" s="27">
        <v>10.613333333333333</v>
      </c>
      <c r="AT240" s="27">
        <v>513.30000000000007</v>
      </c>
      <c r="AU240" s="27">
        <v>5.0733333333333333</v>
      </c>
      <c r="AV240" s="27">
        <v>12.39</v>
      </c>
      <c r="AW240" s="27">
        <v>4.99</v>
      </c>
      <c r="AX240" s="27">
        <v>22.233333333333331</v>
      </c>
      <c r="AY240" s="27">
        <v>32.573333333333331</v>
      </c>
      <c r="AZ240" s="27">
        <v>3.6131669832734219</v>
      </c>
      <c r="BA240" s="27">
        <v>1.0633333333333332</v>
      </c>
      <c r="BB240" s="27">
        <v>16.636666666666667</v>
      </c>
      <c r="BC240" s="27">
        <v>51.863333333333337</v>
      </c>
      <c r="BD240" s="27">
        <v>38.35</v>
      </c>
      <c r="BE240" s="27">
        <v>50.359999999999992</v>
      </c>
      <c r="BF240" s="27">
        <v>84.723333333333343</v>
      </c>
      <c r="BG240" s="27">
        <v>6.6583333333333341</v>
      </c>
      <c r="BH240" s="27">
        <v>11.806666666666667</v>
      </c>
      <c r="BI240" s="27">
        <v>14.333333333333334</v>
      </c>
      <c r="BJ240" s="27">
        <v>3.2066666666666666</v>
      </c>
      <c r="BK240" s="27">
        <v>55.5</v>
      </c>
      <c r="BL240" s="27">
        <v>10.930000000000001</v>
      </c>
      <c r="BM240" s="27">
        <v>11.150579911993402</v>
      </c>
    </row>
    <row r="241" spans="1:65" x14ac:dyDescent="0.35">
      <c r="A241" s="13">
        <v>4936260500</v>
      </c>
      <c r="B241" t="s">
        <v>622</v>
      </c>
      <c r="C241" t="s">
        <v>625</v>
      </c>
      <c r="D241" t="s">
        <v>626</v>
      </c>
      <c r="E241" s="27">
        <v>14.020000000000001</v>
      </c>
      <c r="F241" s="27">
        <v>6.1817201998572449</v>
      </c>
      <c r="G241" s="27">
        <v>4.9400000000000004</v>
      </c>
      <c r="H241" s="27">
        <v>1.4154117647058824</v>
      </c>
      <c r="I241" s="27">
        <v>1.2633333333333334</v>
      </c>
      <c r="J241" s="27">
        <v>4.6833333333333336</v>
      </c>
      <c r="K241" s="27">
        <v>3.976666666666667</v>
      </c>
      <c r="L241" s="27">
        <v>1.6133333333333333</v>
      </c>
      <c r="M241" s="27">
        <v>4.3466666666666667</v>
      </c>
      <c r="N241" s="27">
        <v>4.6066666666666665</v>
      </c>
      <c r="O241" s="27">
        <v>0.69</v>
      </c>
      <c r="P241" s="27">
        <v>1.9433333333333334</v>
      </c>
      <c r="Q241" s="27">
        <v>4.3500000000000005</v>
      </c>
      <c r="R241" s="27">
        <v>4.3033333333333337</v>
      </c>
      <c r="S241" s="27">
        <v>6.4899999999999993</v>
      </c>
      <c r="T241" s="27">
        <v>4</v>
      </c>
      <c r="U241" s="27">
        <v>5.123333333333334</v>
      </c>
      <c r="V241" s="27">
        <v>1.4566666666666663</v>
      </c>
      <c r="W241" s="27">
        <v>2.4133333333333336</v>
      </c>
      <c r="X241" s="27">
        <v>2.2866666666666666</v>
      </c>
      <c r="Y241" s="27">
        <v>20.623333333333331</v>
      </c>
      <c r="Z241" s="27">
        <v>6.9233333333333329</v>
      </c>
      <c r="AA241" s="27">
        <v>3.6433333333333331</v>
      </c>
      <c r="AB241" s="27">
        <v>1.8399999999999999</v>
      </c>
      <c r="AC241" s="27">
        <v>3.8733333333333335</v>
      </c>
      <c r="AD241" s="27">
        <v>2.8033333333333332</v>
      </c>
      <c r="AE241" s="29">
        <v>1473.2433333333331</v>
      </c>
      <c r="AF241" s="29">
        <v>513665</v>
      </c>
      <c r="AG241" s="25">
        <v>6.6211000000000011</v>
      </c>
      <c r="AH241" s="29">
        <v>2471.7937245714361</v>
      </c>
      <c r="AI241" s="27" t="s">
        <v>810</v>
      </c>
      <c r="AJ241" s="27">
        <v>72.129123319541421</v>
      </c>
      <c r="AK241" s="27">
        <v>103.98835954746239</v>
      </c>
      <c r="AL241" s="27">
        <v>176.12</v>
      </c>
      <c r="AM241" s="27">
        <v>192.69404999999998</v>
      </c>
      <c r="AN241" s="27">
        <v>58.766666666666659</v>
      </c>
      <c r="AO241" s="30">
        <v>3.5078333333333336</v>
      </c>
      <c r="AP241" s="27">
        <v>113.53000000000002</v>
      </c>
      <c r="AQ241" s="27">
        <v>125.50999999999999</v>
      </c>
      <c r="AR241" s="27">
        <v>77.36666666666666</v>
      </c>
      <c r="AS241" s="27">
        <v>10.71</v>
      </c>
      <c r="AT241" s="27">
        <v>532.8033333333334</v>
      </c>
      <c r="AU241" s="27">
        <v>4.8966666666666665</v>
      </c>
      <c r="AV241" s="27">
        <v>11.99</v>
      </c>
      <c r="AW241" s="27">
        <v>4.9633333333333329</v>
      </c>
      <c r="AX241" s="27">
        <v>21.349999999999998</v>
      </c>
      <c r="AY241" s="27">
        <v>52.166666666666664</v>
      </c>
      <c r="AZ241" s="27">
        <v>3.64</v>
      </c>
      <c r="BA241" s="27">
        <v>1.17</v>
      </c>
      <c r="BB241" s="27">
        <v>18.996666666666666</v>
      </c>
      <c r="BC241" s="27">
        <v>49.066666666666663</v>
      </c>
      <c r="BD241" s="27">
        <v>42.463333333333331</v>
      </c>
      <c r="BE241" s="27">
        <v>48.776666666666664</v>
      </c>
      <c r="BF241" s="27">
        <v>96.350000000000009</v>
      </c>
      <c r="BG241" s="27">
        <v>6.6583333333333341</v>
      </c>
      <c r="BH241" s="27">
        <v>11.203333333333333</v>
      </c>
      <c r="BI241" s="27">
        <v>16.966666666666665</v>
      </c>
      <c r="BJ241" s="27">
        <v>3.4600000000000004</v>
      </c>
      <c r="BK241" s="27">
        <v>63.833333333333336</v>
      </c>
      <c r="BL241" s="27">
        <v>11.026666666666666</v>
      </c>
      <c r="BM241" s="27">
        <v>10.093419232416858</v>
      </c>
    </row>
    <row r="242" spans="1:65" x14ac:dyDescent="0.35">
      <c r="A242" s="13">
        <v>4939340800</v>
      </c>
      <c r="B242" t="s">
        <v>622</v>
      </c>
      <c r="C242" t="s">
        <v>627</v>
      </c>
      <c r="D242" t="s">
        <v>628</v>
      </c>
      <c r="E242" s="27">
        <v>13.9</v>
      </c>
      <c r="F242" s="27">
        <v>5.7885592665356898</v>
      </c>
      <c r="G242" s="27">
        <v>4.7833333333333323</v>
      </c>
      <c r="H242" s="27">
        <v>1.3860392156862744</v>
      </c>
      <c r="I242" s="27">
        <v>1.2366666666666666</v>
      </c>
      <c r="J242" s="27">
        <v>4.6166666666666663</v>
      </c>
      <c r="K242" s="27">
        <v>3.9866666666666668</v>
      </c>
      <c r="L242" s="27">
        <v>1.58</v>
      </c>
      <c r="M242" s="27">
        <v>4.1333333333333337</v>
      </c>
      <c r="N242" s="27">
        <v>4.6100000000000003</v>
      </c>
      <c r="O242" s="27">
        <v>0.69</v>
      </c>
      <c r="P242" s="27">
        <v>1.9433333333333334</v>
      </c>
      <c r="Q242" s="27">
        <v>4.2066666666666661</v>
      </c>
      <c r="R242" s="27">
        <v>4.28</v>
      </c>
      <c r="S242" s="27">
        <v>6.2733333333333334</v>
      </c>
      <c r="T242" s="27">
        <v>3.9033333333333338</v>
      </c>
      <c r="U242" s="27">
        <v>5.1100000000000003</v>
      </c>
      <c r="V242" s="27">
        <v>1.4933333333333334</v>
      </c>
      <c r="W242" s="27">
        <v>2.3966666666666665</v>
      </c>
      <c r="X242" s="27">
        <v>2.23</v>
      </c>
      <c r="Y242" s="27">
        <v>20.22</v>
      </c>
      <c r="Z242" s="27">
        <v>6.79</v>
      </c>
      <c r="AA242" s="27">
        <v>3.5766666666666667</v>
      </c>
      <c r="AB242" s="27">
        <v>1.78</v>
      </c>
      <c r="AC242" s="27">
        <v>3.7866666666666666</v>
      </c>
      <c r="AD242" s="27">
        <v>2.7000000000000006</v>
      </c>
      <c r="AE242" s="29">
        <v>1553.8333333333333</v>
      </c>
      <c r="AF242" s="29">
        <v>586030.66666666663</v>
      </c>
      <c r="AG242" s="25">
        <v>6.5295999999999994</v>
      </c>
      <c r="AH242" s="29">
        <v>2790.7338899002357</v>
      </c>
      <c r="AI242" s="27" t="s">
        <v>810</v>
      </c>
      <c r="AJ242" s="27">
        <v>69.959909909261725</v>
      </c>
      <c r="AK242" s="27">
        <v>95.537602227644115</v>
      </c>
      <c r="AL242" s="27">
        <v>165.5</v>
      </c>
      <c r="AM242" s="27">
        <v>192.69404999999998</v>
      </c>
      <c r="AN242" s="27">
        <v>69.626666666666665</v>
      </c>
      <c r="AO242" s="30">
        <v>3.5780833333333333</v>
      </c>
      <c r="AP242" s="27">
        <v>119.08</v>
      </c>
      <c r="AQ242" s="27">
        <v>128.06666666666666</v>
      </c>
      <c r="AR242" s="27">
        <v>99.100000000000009</v>
      </c>
      <c r="AS242" s="27">
        <v>10.513333333333334</v>
      </c>
      <c r="AT242" s="27">
        <v>546.75333333333333</v>
      </c>
      <c r="AU242" s="27">
        <v>5.09</v>
      </c>
      <c r="AV242" s="27">
        <v>12.023333333333333</v>
      </c>
      <c r="AW242" s="27">
        <v>4.9233333333333338</v>
      </c>
      <c r="AX242" s="27">
        <v>20.849999999999998</v>
      </c>
      <c r="AY242" s="27">
        <v>48.416666666666664</v>
      </c>
      <c r="AZ242" s="27">
        <v>3.5766666666666667</v>
      </c>
      <c r="BA242" s="27">
        <v>1.1833333333333333</v>
      </c>
      <c r="BB242" s="27">
        <v>17.666666666666668</v>
      </c>
      <c r="BC242" s="27">
        <v>47.733333333333327</v>
      </c>
      <c r="BD242" s="27">
        <v>42.79666666666666</v>
      </c>
      <c r="BE242" s="27">
        <v>49.386666666666663</v>
      </c>
      <c r="BF242" s="27">
        <v>94.55</v>
      </c>
      <c r="BG242" s="27">
        <v>6.6583333333333341</v>
      </c>
      <c r="BH242" s="27">
        <v>12.31</v>
      </c>
      <c r="BI242" s="27">
        <v>20.933333333333334</v>
      </c>
      <c r="BJ242" s="27">
        <v>3.4499999999999997</v>
      </c>
      <c r="BK242" s="27">
        <v>58.69</v>
      </c>
      <c r="BL242" s="27">
        <v>10.686666666666667</v>
      </c>
      <c r="BM242" s="27">
        <v>10.093419232416858</v>
      </c>
    </row>
    <row r="243" spans="1:65" x14ac:dyDescent="0.35">
      <c r="A243" s="13">
        <v>4941620900</v>
      </c>
      <c r="B243" t="s">
        <v>622</v>
      </c>
      <c r="C243" t="s">
        <v>629</v>
      </c>
      <c r="D243" t="s">
        <v>630</v>
      </c>
      <c r="E243" s="27">
        <v>13.96</v>
      </c>
      <c r="F243" s="27">
        <v>5.5719075144508672</v>
      </c>
      <c r="G243" s="27">
        <v>4.97</v>
      </c>
      <c r="H243" s="27">
        <v>1.4633333333333332</v>
      </c>
      <c r="I243" s="27">
        <v>1.26</v>
      </c>
      <c r="J243" s="27">
        <v>4.7133333333333338</v>
      </c>
      <c r="K243" s="27">
        <v>4.0533333333333337</v>
      </c>
      <c r="L243" s="27">
        <v>1.6199999999999999</v>
      </c>
      <c r="M243" s="27">
        <v>4.3633333333333333</v>
      </c>
      <c r="N243" s="27">
        <v>4.6100000000000003</v>
      </c>
      <c r="O243" s="27">
        <v>0.69</v>
      </c>
      <c r="P243" s="27">
        <v>1.9366666666666665</v>
      </c>
      <c r="Q243" s="27">
        <v>4.3233333333333341</v>
      </c>
      <c r="R243" s="27">
        <v>4.293333333333333</v>
      </c>
      <c r="S243" s="27">
        <v>6.4933333333333323</v>
      </c>
      <c r="T243" s="27">
        <v>4.03</v>
      </c>
      <c r="U243" s="27">
        <v>5.16</v>
      </c>
      <c r="V243" s="27">
        <v>1.47</v>
      </c>
      <c r="W243" s="27">
        <v>2.4133333333333336</v>
      </c>
      <c r="X243" s="27">
        <v>2.2933333333333334</v>
      </c>
      <c r="Y243" s="27">
        <v>20.73</v>
      </c>
      <c r="Z243" s="27">
        <v>6.9833333333333334</v>
      </c>
      <c r="AA243" s="27">
        <v>3.6333333333333333</v>
      </c>
      <c r="AB243" s="27">
        <v>1.8099999999999998</v>
      </c>
      <c r="AC243" s="27">
        <v>3.8666666666666667</v>
      </c>
      <c r="AD243" s="27">
        <v>2.8000000000000003</v>
      </c>
      <c r="AE243" s="29">
        <v>1702.1666666666667</v>
      </c>
      <c r="AF243" s="29">
        <v>642169.66666666663</v>
      </c>
      <c r="AG243" s="25">
        <v>6.4455833333333326</v>
      </c>
      <c r="AH243" s="29">
        <v>3031.9169628772602</v>
      </c>
      <c r="AI243" s="27" t="s">
        <v>810</v>
      </c>
      <c r="AJ243" s="27">
        <v>77.734509543265645</v>
      </c>
      <c r="AK243" s="27">
        <v>96.124074211659092</v>
      </c>
      <c r="AL243" s="27">
        <v>173.85000000000002</v>
      </c>
      <c r="AM243" s="27">
        <v>191.64919999999998</v>
      </c>
      <c r="AN243" s="27">
        <v>74.743333333333325</v>
      </c>
      <c r="AO243" s="30">
        <v>3.598333333333334</v>
      </c>
      <c r="AP243" s="27">
        <v>115.64333333333333</v>
      </c>
      <c r="AQ243" s="27">
        <v>128.88999999999999</v>
      </c>
      <c r="AR243" s="27">
        <v>104.11</v>
      </c>
      <c r="AS243" s="27">
        <v>10.75</v>
      </c>
      <c r="AT243" s="27">
        <v>503.46000000000004</v>
      </c>
      <c r="AU243" s="27">
        <v>5.2399999999999993</v>
      </c>
      <c r="AV243" s="27">
        <v>12.616666666666667</v>
      </c>
      <c r="AW243" s="27">
        <v>4.76</v>
      </c>
      <c r="AX243" s="27">
        <v>20.866666666666667</v>
      </c>
      <c r="AY243" s="27">
        <v>52.256666666666661</v>
      </c>
      <c r="AZ243" s="27">
        <v>3.5466666666666669</v>
      </c>
      <c r="BA243" s="27">
        <v>1.1833333333333333</v>
      </c>
      <c r="BB243" s="27">
        <v>18.61</v>
      </c>
      <c r="BC243" s="27">
        <v>50.426666666666669</v>
      </c>
      <c r="BD243" s="27">
        <v>44.133333333333333</v>
      </c>
      <c r="BE243" s="27">
        <v>53.323333333333331</v>
      </c>
      <c r="BF243" s="27">
        <v>95.646666666666661</v>
      </c>
      <c r="BG243" s="27">
        <v>6.6583333333333341</v>
      </c>
      <c r="BH243" s="27">
        <v>13.033333333333333</v>
      </c>
      <c r="BI243" s="27">
        <v>22.866666666666664</v>
      </c>
      <c r="BJ243" s="27">
        <v>3.0833333333333335</v>
      </c>
      <c r="BK243" s="27">
        <v>76.403333333333322</v>
      </c>
      <c r="BL243" s="27">
        <v>10.873333333333333</v>
      </c>
      <c r="BM243" s="27">
        <v>10.953170392603468</v>
      </c>
    </row>
    <row r="244" spans="1:65" x14ac:dyDescent="0.35">
      <c r="A244" s="13">
        <v>4941100850</v>
      </c>
      <c r="B244" t="s">
        <v>622</v>
      </c>
      <c r="C244" t="s">
        <v>891</v>
      </c>
      <c r="D244" t="s">
        <v>892</v>
      </c>
      <c r="E244" s="27">
        <v>14.030000000000001</v>
      </c>
      <c r="F244" s="27">
        <v>5.7645333333333335</v>
      </c>
      <c r="G244" s="27">
        <v>4.8033333333333337</v>
      </c>
      <c r="H244" s="27">
        <v>1.5075238095238095</v>
      </c>
      <c r="I244" s="27">
        <v>1.2833333333333334</v>
      </c>
      <c r="J244" s="27">
        <v>4.6533333333333333</v>
      </c>
      <c r="K244" s="27">
        <v>3.91</v>
      </c>
      <c r="L244" s="27">
        <v>1.64</v>
      </c>
      <c r="M244" s="27">
        <v>4.1566666666666672</v>
      </c>
      <c r="N244" s="27">
        <v>4.6033333333333326</v>
      </c>
      <c r="O244" s="27">
        <v>0.69</v>
      </c>
      <c r="P244" s="27">
        <v>1.9466666666666665</v>
      </c>
      <c r="Q244" s="27">
        <v>4.26</v>
      </c>
      <c r="R244" s="27">
        <v>4.2166666666666668</v>
      </c>
      <c r="S244" s="27">
        <v>5.97</v>
      </c>
      <c r="T244" s="27">
        <v>3.8633333333333333</v>
      </c>
      <c r="U244" s="27">
        <v>5.22</v>
      </c>
      <c r="V244" s="27">
        <v>1.5066666666666668</v>
      </c>
      <c r="W244" s="27">
        <v>2.3666666666666667</v>
      </c>
      <c r="X244" s="27">
        <v>2.313333333333333</v>
      </c>
      <c r="Y244" s="27">
        <v>20.38</v>
      </c>
      <c r="Z244" s="27">
        <v>6.916666666666667</v>
      </c>
      <c r="AA244" s="27">
        <v>3.6433333333333331</v>
      </c>
      <c r="AB244" s="27">
        <v>1.7666666666666666</v>
      </c>
      <c r="AC244" s="27">
        <v>3.8000000000000003</v>
      </c>
      <c r="AD244" s="27">
        <v>2.6566666666666667</v>
      </c>
      <c r="AE244" s="29">
        <v>1610.0900000000001</v>
      </c>
      <c r="AF244" s="29">
        <v>654526.66666666663</v>
      </c>
      <c r="AG244" s="25">
        <v>6.5271666666666661</v>
      </c>
      <c r="AH244" s="29">
        <v>3117.8240748505318</v>
      </c>
      <c r="AI244" s="27" t="s">
        <v>810</v>
      </c>
      <c r="AJ244" s="27">
        <v>142.37201854870602</v>
      </c>
      <c r="AK244" s="27">
        <v>56.062306241638204</v>
      </c>
      <c r="AL244" s="27">
        <v>198.43</v>
      </c>
      <c r="AM244" s="27">
        <v>192.10844999999998</v>
      </c>
      <c r="AN244" s="27">
        <v>57.066666666666663</v>
      </c>
      <c r="AO244" s="30">
        <v>3.7473333333333336</v>
      </c>
      <c r="AP244" s="27">
        <v>125.19</v>
      </c>
      <c r="AQ244" s="27">
        <v>117.14</v>
      </c>
      <c r="AR244" s="27">
        <v>85.13333333333334</v>
      </c>
      <c r="AS244" s="27">
        <v>10.893333333333333</v>
      </c>
      <c r="AT244" s="27">
        <v>528.57333333333338</v>
      </c>
      <c r="AU244" s="27">
        <v>5.0633333333333335</v>
      </c>
      <c r="AV244" s="27">
        <v>11.69</v>
      </c>
      <c r="AW244" s="27">
        <v>4.9300000000000006</v>
      </c>
      <c r="AX244" s="27">
        <v>20.866666666666667</v>
      </c>
      <c r="AY244" s="27">
        <v>50.333333333333336</v>
      </c>
      <c r="AZ244" s="27">
        <v>3.5700000000000003</v>
      </c>
      <c r="BA244" s="27">
        <v>1.1766666666666667</v>
      </c>
      <c r="BB244" s="27">
        <v>17.733333333333334</v>
      </c>
      <c r="BC244" s="27">
        <v>53.666666666666664</v>
      </c>
      <c r="BD244" s="27">
        <v>44.266666666666673</v>
      </c>
      <c r="BE244" s="27">
        <v>54.416666666666664</v>
      </c>
      <c r="BF244" s="27">
        <v>100.16000000000001</v>
      </c>
      <c r="BG244" s="27">
        <v>6.6583333333333341</v>
      </c>
      <c r="BH244" s="27">
        <v>9.9366666666666656</v>
      </c>
      <c r="BI244" s="27">
        <v>19.8</v>
      </c>
      <c r="BJ244" s="27">
        <v>3.5266666666666668</v>
      </c>
      <c r="BK244" s="27">
        <v>73.473333333333343</v>
      </c>
      <c r="BL244" s="27">
        <v>10.586666666666666</v>
      </c>
      <c r="BM244" s="27">
        <v>11.150579911993402</v>
      </c>
    </row>
    <row r="245" spans="1:65" x14ac:dyDescent="0.35">
      <c r="A245" s="13">
        <v>5015540200</v>
      </c>
      <c r="B245" t="s">
        <v>631</v>
      </c>
      <c r="C245" t="s">
        <v>632</v>
      </c>
      <c r="D245" t="s">
        <v>633</v>
      </c>
      <c r="E245" s="27">
        <v>13.803333333333333</v>
      </c>
      <c r="F245" s="27">
        <v>5.7569333333333335</v>
      </c>
      <c r="G245" s="27">
        <v>5.5699999999999994</v>
      </c>
      <c r="H245" s="27">
        <v>1.7233333333333334</v>
      </c>
      <c r="I245" s="27">
        <v>1.3433333333333335</v>
      </c>
      <c r="J245" s="27">
        <v>4.8166666666666664</v>
      </c>
      <c r="K245" s="27">
        <v>4.22</v>
      </c>
      <c r="L245" s="27">
        <v>1.7233333333333334</v>
      </c>
      <c r="M245" s="27">
        <v>4.76</v>
      </c>
      <c r="N245" s="27">
        <v>4.9683333333333337</v>
      </c>
      <c r="O245" s="27">
        <v>0.78172329706651666</v>
      </c>
      <c r="P245" s="27">
        <v>1.99</v>
      </c>
      <c r="Q245" s="27">
        <v>4.0133333333333328</v>
      </c>
      <c r="R245" s="27">
        <v>4.7566666666666668</v>
      </c>
      <c r="S245" s="27">
        <v>5.793333333333333</v>
      </c>
      <c r="T245" s="27">
        <v>4.3966666666666674</v>
      </c>
      <c r="U245" s="27">
        <v>5.3833333333333329</v>
      </c>
      <c r="V245" s="27">
        <v>1.8766666666666667</v>
      </c>
      <c r="W245" s="27">
        <v>2.6033333333333331</v>
      </c>
      <c r="X245" s="27">
        <v>2.3066666666666666</v>
      </c>
      <c r="Y245" s="27">
        <v>19.7</v>
      </c>
      <c r="Z245" s="27">
        <v>7.7166666666666659</v>
      </c>
      <c r="AA245" s="27">
        <v>3.9899999999999998</v>
      </c>
      <c r="AB245" s="27">
        <v>2.0433333333333334</v>
      </c>
      <c r="AC245" s="27">
        <v>4.0133333333333328</v>
      </c>
      <c r="AD245" s="27">
        <v>2.793333333333333</v>
      </c>
      <c r="AE245" s="29">
        <v>2169.6666666666665</v>
      </c>
      <c r="AF245" s="29">
        <v>633528.33333333337</v>
      </c>
      <c r="AG245" s="25">
        <v>6.7213749999999992</v>
      </c>
      <c r="AH245" s="29">
        <v>3072.4412580491658</v>
      </c>
      <c r="AI245" s="27" t="s">
        <v>810</v>
      </c>
      <c r="AJ245" s="27">
        <v>115.94147590662324</v>
      </c>
      <c r="AK245" s="27">
        <v>146.73360983529435</v>
      </c>
      <c r="AL245" s="27">
        <v>262.66999999999996</v>
      </c>
      <c r="AM245" s="27">
        <v>186.03389999999999</v>
      </c>
      <c r="AN245" s="27">
        <v>68.603333333333339</v>
      </c>
      <c r="AO245" s="30">
        <v>3.591333333333333</v>
      </c>
      <c r="AP245" s="27">
        <v>141.66666666666666</v>
      </c>
      <c r="AQ245" s="27">
        <v>152.78</v>
      </c>
      <c r="AR245" s="27">
        <v>130.83333333333334</v>
      </c>
      <c r="AS245" s="27">
        <v>10.776666666666669</v>
      </c>
      <c r="AT245" s="27">
        <v>371.02333333333331</v>
      </c>
      <c r="AU245" s="27">
        <v>6.6733333333333329</v>
      </c>
      <c r="AV245" s="27">
        <v>12.046666666666667</v>
      </c>
      <c r="AW245" s="27">
        <v>5.123333333333334</v>
      </c>
      <c r="AX245" s="27">
        <v>26.97666666666667</v>
      </c>
      <c r="AY245" s="27">
        <v>46.44</v>
      </c>
      <c r="AZ245" s="27">
        <v>3.7333333333333329</v>
      </c>
      <c r="BA245" s="27">
        <v>1.2300000000000002</v>
      </c>
      <c r="BB245" s="27">
        <v>28.016666666666666</v>
      </c>
      <c r="BC245" s="27">
        <v>42.693333333333328</v>
      </c>
      <c r="BD245" s="27">
        <v>31.83</v>
      </c>
      <c r="BE245" s="27">
        <v>32.316666666666663</v>
      </c>
      <c r="BF245" s="27">
        <v>117.03000000000002</v>
      </c>
      <c r="BG245" s="27">
        <v>11.99</v>
      </c>
      <c r="BH245" s="27">
        <v>11.94</v>
      </c>
      <c r="BI245" s="27">
        <v>15.666666666666666</v>
      </c>
      <c r="BJ245" s="27">
        <v>2.9933333333333336</v>
      </c>
      <c r="BK245" s="27">
        <v>75.166666666666671</v>
      </c>
      <c r="BL245" s="27">
        <v>10.006666666666666</v>
      </c>
      <c r="BM245" s="27">
        <v>12.976666666666667</v>
      </c>
    </row>
    <row r="246" spans="1:65" x14ac:dyDescent="0.35">
      <c r="A246" s="13">
        <v>5147894170</v>
      </c>
      <c r="B246" t="s">
        <v>634</v>
      </c>
      <c r="C246" t="s">
        <v>269</v>
      </c>
      <c r="D246" t="s">
        <v>809</v>
      </c>
      <c r="E246" s="27">
        <v>13.925088351346716</v>
      </c>
      <c r="F246" s="27">
        <v>5.6732638888888891</v>
      </c>
      <c r="G246" s="27">
        <v>5.6220431042814338</v>
      </c>
      <c r="H246" s="27">
        <v>1.4091936127744511</v>
      </c>
      <c r="I246" s="27">
        <v>1.6507494065785011</v>
      </c>
      <c r="J246" s="27">
        <v>4.8300278940027894</v>
      </c>
      <c r="K246" s="27">
        <v>4.5890266232983974</v>
      </c>
      <c r="L246" s="27">
        <v>1.9977280550774525</v>
      </c>
      <c r="M246" s="27">
        <v>5.1567708333333329</v>
      </c>
      <c r="N246" s="27">
        <v>5.327595392368611</v>
      </c>
      <c r="O246" s="27">
        <v>0.77409542743538762</v>
      </c>
      <c r="P246" s="27">
        <v>2.0766918133556858</v>
      </c>
      <c r="Q246" s="27">
        <v>4.4158600326674211</v>
      </c>
      <c r="R246" s="27">
        <v>4.9234769410391124</v>
      </c>
      <c r="S246" s="27">
        <v>6.8032845277849132</v>
      </c>
      <c r="T246" s="27">
        <v>4.6031968948482707</v>
      </c>
      <c r="U246" s="27">
        <v>5.9474707150220221</v>
      </c>
      <c r="V246" s="27">
        <v>1.9403967564436722</v>
      </c>
      <c r="W246" s="27">
        <v>2.7083614759224517</v>
      </c>
      <c r="X246" s="27">
        <v>2.4542883895131085</v>
      </c>
      <c r="Y246" s="27">
        <v>21.869609445958218</v>
      </c>
      <c r="Z246" s="27">
        <v>9.2344871794871803</v>
      </c>
      <c r="AA246" s="27">
        <v>4.4094986807387864</v>
      </c>
      <c r="AB246" s="27">
        <v>2.0477574750830567</v>
      </c>
      <c r="AC246" s="27">
        <v>4.5306537216828477</v>
      </c>
      <c r="AD246" s="27">
        <v>3.1313402061855666</v>
      </c>
      <c r="AE246" s="29">
        <v>2494.126666666667</v>
      </c>
      <c r="AF246" s="29">
        <v>944961.09666666668</v>
      </c>
      <c r="AG246" s="25">
        <v>6.8311666666666673</v>
      </c>
      <c r="AH246" s="29">
        <v>4632.766695126491</v>
      </c>
      <c r="AI246" s="27" t="s">
        <v>810</v>
      </c>
      <c r="AJ246" s="27">
        <v>93.799243823570819</v>
      </c>
      <c r="AK246" s="27">
        <v>106.82364958360569</v>
      </c>
      <c r="AL246" s="27">
        <v>200.62</v>
      </c>
      <c r="AM246" s="27">
        <v>184.8339</v>
      </c>
      <c r="AN246" s="27">
        <v>80</v>
      </c>
      <c r="AO246" s="30">
        <v>3.5069759260000004</v>
      </c>
      <c r="AP246" s="27">
        <v>130.88666666666666</v>
      </c>
      <c r="AQ246" s="27">
        <v>159.79333333333332</v>
      </c>
      <c r="AR246" s="27">
        <v>125.44333333333333</v>
      </c>
      <c r="AS246" s="27">
        <v>11.365913108149888</v>
      </c>
      <c r="AT246" s="27">
        <v>460.8</v>
      </c>
      <c r="AU246" s="27">
        <v>6.5</v>
      </c>
      <c r="AV246" s="27">
        <v>12.623333333333335</v>
      </c>
      <c r="AW246" s="27">
        <v>5.16</v>
      </c>
      <c r="AX246" s="27">
        <v>27.833333333333332</v>
      </c>
      <c r="AY246" s="27">
        <v>59.166666666666664</v>
      </c>
      <c r="AZ246" s="27">
        <v>4.1007677584332463</v>
      </c>
      <c r="BA246" s="27">
        <v>1.7192441860465115</v>
      </c>
      <c r="BB246" s="27">
        <v>18.599999999999998</v>
      </c>
      <c r="BC246" s="27">
        <v>35.550000000000004</v>
      </c>
      <c r="BD246" s="27">
        <v>29.77333333333333</v>
      </c>
      <c r="BE246" s="27">
        <v>33.919999999999995</v>
      </c>
      <c r="BF246" s="27">
        <v>69.703333333333333</v>
      </c>
      <c r="BG246" s="27">
        <v>9.1630555555555571</v>
      </c>
      <c r="BH246" s="27">
        <v>15.613333333333335</v>
      </c>
      <c r="BI246" s="27">
        <v>27.243333333333329</v>
      </c>
      <c r="BJ246" s="27">
        <v>3.4499999999999997</v>
      </c>
      <c r="BK246" s="27">
        <v>102.63</v>
      </c>
      <c r="BL246" s="27">
        <v>11.136576730595877</v>
      </c>
      <c r="BM246" s="27">
        <v>12.995634840871022</v>
      </c>
    </row>
    <row r="247" spans="1:65" x14ac:dyDescent="0.35">
      <c r="A247" s="13">
        <v>5147894173</v>
      </c>
      <c r="B247" t="s">
        <v>634</v>
      </c>
      <c r="C247" t="s">
        <v>269</v>
      </c>
      <c r="D247" t="s">
        <v>651</v>
      </c>
      <c r="E247" s="27">
        <v>13.925088351346716</v>
      </c>
      <c r="F247" s="27">
        <v>6.3353846153846147</v>
      </c>
      <c r="G247" s="27">
        <v>5.6194964724074623</v>
      </c>
      <c r="H247" s="27">
        <v>1.4091936127744511</v>
      </c>
      <c r="I247" s="27">
        <v>1.6477585622244828</v>
      </c>
      <c r="J247" s="27">
        <v>4.7832635983263598</v>
      </c>
      <c r="K247" s="27">
        <v>4.6212251535959519</v>
      </c>
      <c r="L247" s="27">
        <v>2.0310154905335627</v>
      </c>
      <c r="M247" s="27">
        <v>5.0762499999999999</v>
      </c>
      <c r="N247" s="27">
        <v>5.327595392368611</v>
      </c>
      <c r="O247" s="27">
        <v>0.78697813121272364</v>
      </c>
      <c r="P247" s="27">
        <v>2.0934059793238333</v>
      </c>
      <c r="Q247" s="27">
        <v>4.4943535620052772</v>
      </c>
      <c r="R247" s="27">
        <v>4.9234430823117341</v>
      </c>
      <c r="S247" s="27">
        <v>6.9428649713160366</v>
      </c>
      <c r="T247" s="27">
        <v>4.5416325570454008</v>
      </c>
      <c r="U247" s="27">
        <v>5.86959047886796</v>
      </c>
      <c r="V247" s="27">
        <v>1.9731856356791198</v>
      </c>
      <c r="W247" s="27">
        <v>2.7050406504065041</v>
      </c>
      <c r="X247" s="27">
        <v>2.4542883895131085</v>
      </c>
      <c r="Y247" s="27">
        <v>21.890790190735697</v>
      </c>
      <c r="Z247" s="27">
        <v>9.221518737672584</v>
      </c>
      <c r="AA247" s="27">
        <v>4.6549101645935416</v>
      </c>
      <c r="AB247" s="27">
        <v>2.0642414174972319</v>
      </c>
      <c r="AC247" s="27">
        <v>4.5272440129449842</v>
      </c>
      <c r="AD247" s="27">
        <v>3.1622336769759456</v>
      </c>
      <c r="AE247" s="29">
        <v>2787.1200000000003</v>
      </c>
      <c r="AF247" s="29">
        <v>1071750.3333333333</v>
      </c>
      <c r="AG247" s="25">
        <v>7.0610476190476197</v>
      </c>
      <c r="AH247" s="29">
        <v>5381.4493530045102</v>
      </c>
      <c r="AI247" s="27" t="s">
        <v>810</v>
      </c>
      <c r="AJ247" s="27">
        <v>93.799243823570819</v>
      </c>
      <c r="AK247" s="27">
        <v>107.55225959216666</v>
      </c>
      <c r="AL247" s="27">
        <v>201.35</v>
      </c>
      <c r="AM247" s="27">
        <v>184.8339</v>
      </c>
      <c r="AN247" s="27">
        <v>57.756666666666668</v>
      </c>
      <c r="AO247" s="30">
        <v>3.4896362218333334</v>
      </c>
      <c r="AP247" s="27">
        <v>121.83666666666666</v>
      </c>
      <c r="AQ247" s="27">
        <v>168.85333333333335</v>
      </c>
      <c r="AR247" s="27">
        <v>135.18666666666667</v>
      </c>
      <c r="AS247" s="27">
        <v>11.86300843728114</v>
      </c>
      <c r="AT247" s="27">
        <v>414.09666666666664</v>
      </c>
      <c r="AU247" s="27">
        <v>5.7566666666666677</v>
      </c>
      <c r="AV247" s="27">
        <v>12.473333333333334</v>
      </c>
      <c r="AW247" s="27">
        <v>5.0666666666666664</v>
      </c>
      <c r="AX247" s="27">
        <v>27.97</v>
      </c>
      <c r="AY247" s="27">
        <v>54.193333333333328</v>
      </c>
      <c r="AZ247" s="27">
        <v>3.8108578712848544</v>
      </c>
      <c r="BA247" s="27">
        <v>1.709496124031008</v>
      </c>
      <c r="BB247" s="27">
        <v>16.296666666666667</v>
      </c>
      <c r="BC247" s="27">
        <v>39.763333333333328</v>
      </c>
      <c r="BD247" s="27">
        <v>23.893333333333334</v>
      </c>
      <c r="BE247" s="27">
        <v>29.98</v>
      </c>
      <c r="BF247" s="27">
        <v>70.61</v>
      </c>
      <c r="BG247" s="27">
        <v>10</v>
      </c>
      <c r="BH247" s="27">
        <v>15.32</v>
      </c>
      <c r="BI247" s="27">
        <v>25.5</v>
      </c>
      <c r="BJ247" s="27">
        <v>3.5233333333333334</v>
      </c>
      <c r="BK247" s="27">
        <v>110.06333333333333</v>
      </c>
      <c r="BL247" s="27">
        <v>11.667768487146809</v>
      </c>
      <c r="BM247" s="27">
        <v>13.115428810720269</v>
      </c>
    </row>
    <row r="248" spans="1:65" x14ac:dyDescent="0.35">
      <c r="A248" s="13">
        <v>5113980150</v>
      </c>
      <c r="B248" t="s">
        <v>634</v>
      </c>
      <c r="C248" t="s">
        <v>635</v>
      </c>
      <c r="D248" t="s">
        <v>636</v>
      </c>
      <c r="E248" s="27">
        <v>13.979999999999999</v>
      </c>
      <c r="F248" s="27">
        <v>6.0659680638722548</v>
      </c>
      <c r="G248" s="27">
        <v>4.913333333333334</v>
      </c>
      <c r="H248" s="27">
        <v>1.3533333333333335</v>
      </c>
      <c r="I248" s="27">
        <v>1.1466666666666665</v>
      </c>
      <c r="J248" s="27">
        <v>4.583333333333333</v>
      </c>
      <c r="K248" s="27">
        <v>4.2333333333333334</v>
      </c>
      <c r="L248" s="27">
        <v>1.5600000000000003</v>
      </c>
      <c r="M248" s="27">
        <v>4.5166666666666666</v>
      </c>
      <c r="N248" s="27">
        <v>4.9866666666666672</v>
      </c>
      <c r="O248" s="27">
        <v>0.69333333333333336</v>
      </c>
      <c r="P248" s="27">
        <v>1.8099999999999998</v>
      </c>
      <c r="Q248" s="27">
        <v>3.83</v>
      </c>
      <c r="R248" s="27">
        <v>4.416666666666667</v>
      </c>
      <c r="S248" s="27">
        <v>5.6400000000000006</v>
      </c>
      <c r="T248" s="27">
        <v>4.1633333333333331</v>
      </c>
      <c r="U248" s="27">
        <v>5.2</v>
      </c>
      <c r="V248" s="27">
        <v>1.4866666666666666</v>
      </c>
      <c r="W248" s="27">
        <v>2.3800000000000003</v>
      </c>
      <c r="X248" s="27">
        <v>1.9533333333333331</v>
      </c>
      <c r="Y248" s="27">
        <v>18.84</v>
      </c>
      <c r="Z248" s="27">
        <v>7.3166666666666664</v>
      </c>
      <c r="AA248" s="27">
        <v>3.69</v>
      </c>
      <c r="AB248" s="27">
        <v>1.8366666666666667</v>
      </c>
      <c r="AC248" s="27">
        <v>3.8233333333333337</v>
      </c>
      <c r="AD248" s="27">
        <v>2.7366666666666664</v>
      </c>
      <c r="AE248" s="29">
        <v>1168.1933333333334</v>
      </c>
      <c r="AF248" s="29">
        <v>473543.66666666669</v>
      </c>
      <c r="AG248" s="25">
        <v>6.4865714285714278</v>
      </c>
      <c r="AH248" s="29">
        <v>2246.2143111485952</v>
      </c>
      <c r="AI248" s="27" t="s">
        <v>810</v>
      </c>
      <c r="AJ248" s="27">
        <v>115.63395698642314</v>
      </c>
      <c r="AK248" s="27">
        <v>64.16495323734749</v>
      </c>
      <c r="AL248" s="27">
        <v>179.79</v>
      </c>
      <c r="AM248" s="27">
        <v>185.37194999999997</v>
      </c>
      <c r="AN248" s="27">
        <v>44.5</v>
      </c>
      <c r="AO248" s="30">
        <v>3.2769166666666671</v>
      </c>
      <c r="AP248" s="27">
        <v>147.05666666666664</v>
      </c>
      <c r="AQ248" s="27">
        <v>105.73333333333335</v>
      </c>
      <c r="AR248" s="27">
        <v>103.75</v>
      </c>
      <c r="AS248" s="27">
        <v>10.336666666666666</v>
      </c>
      <c r="AT248" s="27">
        <v>501.90333333333336</v>
      </c>
      <c r="AU248" s="27">
        <v>6.09</v>
      </c>
      <c r="AV248" s="27">
        <v>11.823333333333332</v>
      </c>
      <c r="AW248" s="27">
        <v>4.8166666666666664</v>
      </c>
      <c r="AX248" s="27">
        <v>18.483333333333331</v>
      </c>
      <c r="AY248" s="27">
        <v>46.550000000000004</v>
      </c>
      <c r="AZ248" s="27">
        <v>3.6766666666666672</v>
      </c>
      <c r="BA248" s="27">
        <v>1.21</v>
      </c>
      <c r="BB248" s="27">
        <v>15.883333333333335</v>
      </c>
      <c r="BC248" s="27">
        <v>40.373333333333335</v>
      </c>
      <c r="BD248" s="27">
        <v>29.393333333333331</v>
      </c>
      <c r="BE248" s="27">
        <v>38.03</v>
      </c>
      <c r="BF248" s="27">
        <v>90</v>
      </c>
      <c r="BG248" s="27">
        <v>8.9500000000000011</v>
      </c>
      <c r="BH248" s="27">
        <v>13.366666666666665</v>
      </c>
      <c r="BI248" s="27">
        <v>17.526666666666667</v>
      </c>
      <c r="BJ248" s="27">
        <v>3.5166666666666671</v>
      </c>
      <c r="BK248" s="27">
        <v>60.75</v>
      </c>
      <c r="BL248" s="27">
        <v>10.646666666666667</v>
      </c>
      <c r="BM248" s="27">
        <v>12.323333333333332</v>
      </c>
    </row>
    <row r="249" spans="1:65" x14ac:dyDescent="0.35">
      <c r="A249" s="13">
        <v>5116820175</v>
      </c>
      <c r="B249" t="s">
        <v>634</v>
      </c>
      <c r="C249" t="s">
        <v>637</v>
      </c>
      <c r="D249" t="s">
        <v>638</v>
      </c>
      <c r="E249" s="27">
        <v>13.763333333333334</v>
      </c>
      <c r="F249" s="27">
        <v>5.3244516129032258</v>
      </c>
      <c r="G249" s="27">
        <v>5.246666666666667</v>
      </c>
      <c r="H249" s="27">
        <v>1.32</v>
      </c>
      <c r="I249" s="27">
        <v>1.2</v>
      </c>
      <c r="J249" s="27">
        <v>4.7033333333333331</v>
      </c>
      <c r="K249" s="27">
        <v>4.3099999999999996</v>
      </c>
      <c r="L249" s="27">
        <v>1.6333333333333335</v>
      </c>
      <c r="M249" s="27">
        <v>4.6400000000000006</v>
      </c>
      <c r="N249" s="27">
        <v>5.166666666666667</v>
      </c>
      <c r="O249" s="27">
        <v>0.65666666666666673</v>
      </c>
      <c r="P249" s="27">
        <v>1.8366666666666667</v>
      </c>
      <c r="Q249" s="27">
        <v>3.8966666666666665</v>
      </c>
      <c r="R249" s="27">
        <v>4.503333333333333</v>
      </c>
      <c r="S249" s="27">
        <v>5.830000000000001</v>
      </c>
      <c r="T249" s="27">
        <v>4.38</v>
      </c>
      <c r="U249" s="27">
        <v>5.3599999999999994</v>
      </c>
      <c r="V249" s="27">
        <v>1.6633333333333333</v>
      </c>
      <c r="W249" s="27">
        <v>2.476666666666667</v>
      </c>
      <c r="X249" s="27">
        <v>2.0133333333333332</v>
      </c>
      <c r="Y249" s="27">
        <v>19.266666666666666</v>
      </c>
      <c r="Z249" s="27">
        <v>7.9633333333333338</v>
      </c>
      <c r="AA249" s="27">
        <v>3.7733333333333334</v>
      </c>
      <c r="AB249" s="27">
        <v>1.8699999999999999</v>
      </c>
      <c r="AC249" s="27">
        <v>3.9</v>
      </c>
      <c r="AD249" s="27">
        <v>2.8266666666666667</v>
      </c>
      <c r="AE249" s="29">
        <v>1505.1133333333335</v>
      </c>
      <c r="AF249" s="29">
        <v>542926.66666666663</v>
      </c>
      <c r="AG249" s="25">
        <v>6.6049999999999995</v>
      </c>
      <c r="AH249" s="29">
        <v>2606.9638479581977</v>
      </c>
      <c r="AI249" s="27">
        <v>213.26868400468982</v>
      </c>
      <c r="AJ249" s="27" t="s">
        <v>810</v>
      </c>
      <c r="AK249" s="27" t="s">
        <v>810</v>
      </c>
      <c r="AL249" s="27">
        <v>213.26868400468982</v>
      </c>
      <c r="AM249" s="27">
        <v>184.8339</v>
      </c>
      <c r="AN249" s="27">
        <v>50.243333333333339</v>
      </c>
      <c r="AO249" s="30">
        <v>3.3633999999999999</v>
      </c>
      <c r="AP249" s="27">
        <v>136.87666666666667</v>
      </c>
      <c r="AQ249" s="27">
        <v>139.83333333333334</v>
      </c>
      <c r="AR249" s="27">
        <v>105.92333333333333</v>
      </c>
      <c r="AS249" s="27">
        <v>10.606666666666667</v>
      </c>
      <c r="AT249" s="27">
        <v>387.25</v>
      </c>
      <c r="AU249" s="27">
        <v>5.8900000000000006</v>
      </c>
      <c r="AV249" s="27">
        <v>12.24</v>
      </c>
      <c r="AW249" s="27">
        <v>5.3999999999999995</v>
      </c>
      <c r="AX249" s="27">
        <v>24.89</v>
      </c>
      <c r="AY249" s="27">
        <v>53.946666666666665</v>
      </c>
      <c r="AZ249" s="27">
        <v>3.7866666666666671</v>
      </c>
      <c r="BA249" s="27">
        <v>1.3399999999999999</v>
      </c>
      <c r="BB249" s="27">
        <v>13.446666666666667</v>
      </c>
      <c r="BC249" s="27">
        <v>43.25</v>
      </c>
      <c r="BD249" s="27">
        <v>35.733333333333334</v>
      </c>
      <c r="BE249" s="27">
        <v>35.25</v>
      </c>
      <c r="BF249" s="27">
        <v>90</v>
      </c>
      <c r="BG249" s="27">
        <v>3.3333333333333335</v>
      </c>
      <c r="BH249" s="27">
        <v>13.593333333333334</v>
      </c>
      <c r="BI249" s="27">
        <v>18.416666666666668</v>
      </c>
      <c r="BJ249" s="27">
        <v>3.48</v>
      </c>
      <c r="BK249" s="27">
        <v>74.293333333333337</v>
      </c>
      <c r="BL249" s="27">
        <v>10.693333333333333</v>
      </c>
      <c r="BM249" s="27">
        <v>12.12</v>
      </c>
    </row>
    <row r="250" spans="1:65" x14ac:dyDescent="0.35">
      <c r="A250" s="13">
        <v>5119260225</v>
      </c>
      <c r="B250" t="s">
        <v>634</v>
      </c>
      <c r="C250" t="s">
        <v>639</v>
      </c>
      <c r="D250" t="s">
        <v>640</v>
      </c>
      <c r="E250" s="27">
        <v>14</v>
      </c>
      <c r="F250" s="27">
        <v>6.1195142378559462</v>
      </c>
      <c r="G250" s="27">
        <v>4.87</v>
      </c>
      <c r="H250" s="27">
        <v>1.3733333333333333</v>
      </c>
      <c r="I250" s="27">
        <v>1.1133333333333333</v>
      </c>
      <c r="J250" s="27">
        <v>4.6366666666666667</v>
      </c>
      <c r="K250" s="27">
        <v>3.8966666666666665</v>
      </c>
      <c r="L250" s="27">
        <v>1.55</v>
      </c>
      <c r="M250" s="27">
        <v>4.59</v>
      </c>
      <c r="N250" s="27">
        <v>4.9866666666666672</v>
      </c>
      <c r="O250" s="27">
        <v>0.66768850000000002</v>
      </c>
      <c r="P250" s="27">
        <v>1.8099999999999998</v>
      </c>
      <c r="Q250" s="27">
        <v>3.6966666666666668</v>
      </c>
      <c r="R250" s="27">
        <v>4.5</v>
      </c>
      <c r="S250" s="27">
        <v>5.68</v>
      </c>
      <c r="T250" s="27">
        <v>3.99</v>
      </c>
      <c r="U250" s="27">
        <v>5.16</v>
      </c>
      <c r="V250" s="27">
        <v>1.49</v>
      </c>
      <c r="W250" s="27">
        <v>2.36</v>
      </c>
      <c r="X250" s="27">
        <v>1.906666666666667</v>
      </c>
      <c r="Y250" s="27">
        <v>18.59</v>
      </c>
      <c r="Z250" s="27">
        <v>6.9099999999999993</v>
      </c>
      <c r="AA250" s="27">
        <v>3.8333333333333335</v>
      </c>
      <c r="AB250" s="27">
        <v>1.8633333333333333</v>
      </c>
      <c r="AC250" s="27">
        <v>3.8366666666666664</v>
      </c>
      <c r="AD250" s="27">
        <v>2.7266666666666666</v>
      </c>
      <c r="AE250" s="29">
        <v>1255.5566666666666</v>
      </c>
      <c r="AF250" s="29">
        <v>337109.33333333331</v>
      </c>
      <c r="AG250" s="25">
        <v>6.8022222222222224</v>
      </c>
      <c r="AH250" s="29">
        <v>1651.0989686010789</v>
      </c>
      <c r="AI250" s="27" t="s">
        <v>810</v>
      </c>
      <c r="AJ250" s="27">
        <v>118.79055539826675</v>
      </c>
      <c r="AK250" s="27">
        <v>70.393423562229586</v>
      </c>
      <c r="AL250" s="27">
        <v>189.18</v>
      </c>
      <c r="AM250" s="27">
        <v>184.8339</v>
      </c>
      <c r="AN250" s="27">
        <v>48.386666666666663</v>
      </c>
      <c r="AO250" s="30">
        <v>3.2464999999999997</v>
      </c>
      <c r="AP250" s="27">
        <v>124.44333333333333</v>
      </c>
      <c r="AQ250" s="27">
        <v>115.83333333333333</v>
      </c>
      <c r="AR250" s="27">
        <v>127.61</v>
      </c>
      <c r="AS250" s="27">
        <v>10.253333333333332</v>
      </c>
      <c r="AT250" s="27">
        <v>485</v>
      </c>
      <c r="AU250" s="27">
        <v>5.89</v>
      </c>
      <c r="AV250" s="27">
        <v>13.423333333333334</v>
      </c>
      <c r="AW250" s="27">
        <v>5.2833333333333332</v>
      </c>
      <c r="AX250" s="27">
        <v>14</v>
      </c>
      <c r="AY250" s="27">
        <v>34.813333333333333</v>
      </c>
      <c r="AZ250" s="27">
        <v>3.6766666666666672</v>
      </c>
      <c r="BA250" s="27">
        <v>1.3</v>
      </c>
      <c r="BB250" s="27">
        <v>11.5</v>
      </c>
      <c r="BC250" s="27">
        <v>20.643333333333331</v>
      </c>
      <c r="BD250" s="27">
        <v>16.23</v>
      </c>
      <c r="BE250" s="27">
        <v>24.543333333333333</v>
      </c>
      <c r="BF250" s="27">
        <v>92.89</v>
      </c>
      <c r="BG250" s="27">
        <v>10.99</v>
      </c>
      <c r="BH250" s="27">
        <v>11</v>
      </c>
      <c r="BI250" s="27">
        <v>11.833333333333334</v>
      </c>
      <c r="BJ250" s="27">
        <v>3.34</v>
      </c>
      <c r="BK250" s="27">
        <v>52.666666666666664</v>
      </c>
      <c r="BL250" s="27">
        <v>10.216666666666667</v>
      </c>
      <c r="BM250" s="27">
        <v>11.700000000000001</v>
      </c>
    </row>
    <row r="251" spans="1:65" x14ac:dyDescent="0.35">
      <c r="A251" s="13">
        <v>5147260400</v>
      </c>
      <c r="B251" t="s">
        <v>634</v>
      </c>
      <c r="C251" t="s">
        <v>649</v>
      </c>
      <c r="D251" t="s">
        <v>650</v>
      </c>
      <c r="E251" s="27">
        <v>13.713333333333333</v>
      </c>
      <c r="F251" s="27">
        <v>5.535733333333333</v>
      </c>
      <c r="G251" s="27">
        <v>5.0966666666666667</v>
      </c>
      <c r="H251" s="27">
        <v>1.4399999999999997</v>
      </c>
      <c r="I251" s="27">
        <v>1.2333333333333334</v>
      </c>
      <c r="J251" s="27">
        <v>4.626666666666666</v>
      </c>
      <c r="K251" s="27">
        <v>4.2766666666666664</v>
      </c>
      <c r="L251" s="27">
        <v>1.6566666666666665</v>
      </c>
      <c r="M251" s="27">
        <v>4.543333333333333</v>
      </c>
      <c r="N251" s="27">
        <v>5.27</v>
      </c>
      <c r="O251" s="27">
        <v>0.65666666666666673</v>
      </c>
      <c r="P251" s="27">
        <v>1.8299999999999998</v>
      </c>
      <c r="Q251" s="27">
        <v>4.0066666666666668</v>
      </c>
      <c r="R251" s="27">
        <v>4.4866666666666672</v>
      </c>
      <c r="S251" s="27">
        <v>5.8000000000000007</v>
      </c>
      <c r="T251" s="27">
        <v>4.3666666666666663</v>
      </c>
      <c r="U251" s="27">
        <v>5.3166666666666664</v>
      </c>
      <c r="V251" s="27">
        <v>1.67</v>
      </c>
      <c r="W251" s="27">
        <v>2.5</v>
      </c>
      <c r="X251" s="27">
        <v>2.0966666666666662</v>
      </c>
      <c r="Y251" s="27">
        <v>19.773333333333333</v>
      </c>
      <c r="Z251" s="27">
        <v>7.5266666666666664</v>
      </c>
      <c r="AA251" s="27">
        <v>3.86</v>
      </c>
      <c r="AB251" s="27">
        <v>1.8633333333333333</v>
      </c>
      <c r="AC251" s="27">
        <v>3.9566666666666666</v>
      </c>
      <c r="AD251" s="27">
        <v>2.8333333333333335</v>
      </c>
      <c r="AE251" s="29">
        <v>1612.25</v>
      </c>
      <c r="AF251" s="29">
        <v>435157.33333333331</v>
      </c>
      <c r="AG251" s="25">
        <v>6.6116666666666672</v>
      </c>
      <c r="AH251" s="29">
        <v>2083.7929174361084</v>
      </c>
      <c r="AI251" s="27" t="s">
        <v>810</v>
      </c>
      <c r="AJ251" s="27">
        <v>106.31731305266273</v>
      </c>
      <c r="AK251" s="27">
        <v>120.90172607165296</v>
      </c>
      <c r="AL251" s="27">
        <v>227.22</v>
      </c>
      <c r="AM251" s="27">
        <v>185.33195000000001</v>
      </c>
      <c r="AN251" s="27">
        <v>60</v>
      </c>
      <c r="AO251" s="30">
        <v>3.272214285714286</v>
      </c>
      <c r="AP251" s="27">
        <v>95.443333333333328</v>
      </c>
      <c r="AQ251" s="27">
        <v>122.83333333333333</v>
      </c>
      <c r="AR251" s="27">
        <v>109.66666666666667</v>
      </c>
      <c r="AS251" s="27">
        <v>10.763333333333335</v>
      </c>
      <c r="AT251" s="27">
        <v>489.65333333333336</v>
      </c>
      <c r="AU251" s="27">
        <v>5.29</v>
      </c>
      <c r="AV251" s="27">
        <v>12.723333333333334</v>
      </c>
      <c r="AW251" s="27">
        <v>4.99</v>
      </c>
      <c r="AX251" s="27">
        <v>20</v>
      </c>
      <c r="AY251" s="27">
        <v>54.166666666666664</v>
      </c>
      <c r="AZ251" s="27">
        <v>3.72</v>
      </c>
      <c r="BA251" s="27">
        <v>1.2633333333333334</v>
      </c>
      <c r="BB251" s="27">
        <v>21.066666666666666</v>
      </c>
      <c r="BC251" s="27">
        <v>38.636666666666663</v>
      </c>
      <c r="BD251" s="27">
        <v>33.173333333333332</v>
      </c>
      <c r="BE251" s="27">
        <v>36.590000000000003</v>
      </c>
      <c r="BF251" s="27">
        <v>87.333333333333329</v>
      </c>
      <c r="BG251" s="27">
        <v>12.955555555555556</v>
      </c>
      <c r="BH251" s="27">
        <v>13.31</v>
      </c>
      <c r="BI251" s="27">
        <v>24.166666666666668</v>
      </c>
      <c r="BJ251" s="27">
        <v>4.74</v>
      </c>
      <c r="BK251" s="27">
        <v>65.983333333333334</v>
      </c>
      <c r="BL251" s="27">
        <v>10.64</v>
      </c>
      <c r="BM251" s="27">
        <v>12.186666666666667</v>
      </c>
    </row>
    <row r="252" spans="1:65" x14ac:dyDescent="0.35">
      <c r="A252" s="13">
        <v>5131340450</v>
      </c>
      <c r="B252" t="s">
        <v>634</v>
      </c>
      <c r="C252" t="s">
        <v>641</v>
      </c>
      <c r="D252" t="s">
        <v>642</v>
      </c>
      <c r="E252" s="27">
        <v>13.953333333333333</v>
      </c>
      <c r="F252" s="27">
        <v>5.3560097323600973</v>
      </c>
      <c r="G252" s="27">
        <v>4.8266666666666671</v>
      </c>
      <c r="H252" s="27">
        <v>1.4266666666666667</v>
      </c>
      <c r="I252" s="27">
        <v>1.1366666666666667</v>
      </c>
      <c r="J252" s="27">
        <v>4.59</v>
      </c>
      <c r="K252" s="27">
        <v>4.05</v>
      </c>
      <c r="L252" s="27">
        <v>1.5600000000000003</v>
      </c>
      <c r="M252" s="27">
        <v>4.3033333333333337</v>
      </c>
      <c r="N252" s="27">
        <v>4.9333333333333327</v>
      </c>
      <c r="O252" s="27">
        <v>0.68666666666666665</v>
      </c>
      <c r="P252" s="27">
        <v>1.8099999999999998</v>
      </c>
      <c r="Q252" s="27">
        <v>3.793333333333333</v>
      </c>
      <c r="R252" s="27">
        <v>4.38</v>
      </c>
      <c r="S252" s="27">
        <v>5.5166666666666666</v>
      </c>
      <c r="T252" s="27">
        <v>4.1066666666666665</v>
      </c>
      <c r="U252" s="27">
        <v>5.12</v>
      </c>
      <c r="V252" s="27">
        <v>1.4733333333333334</v>
      </c>
      <c r="W252" s="27">
        <v>2.3633333333333333</v>
      </c>
      <c r="X252" s="27">
        <v>1.9666666666666668</v>
      </c>
      <c r="Y252" s="27">
        <v>18.926666666666666</v>
      </c>
      <c r="Z252" s="27">
        <v>7.13</v>
      </c>
      <c r="AA252" s="27">
        <v>3.4666666666666668</v>
      </c>
      <c r="AB252" s="27">
        <v>1.7366666666666666</v>
      </c>
      <c r="AC252" s="27">
        <v>3.7766666666666668</v>
      </c>
      <c r="AD252" s="27">
        <v>2.72</v>
      </c>
      <c r="AE252" s="29">
        <v>1131.8333333333333</v>
      </c>
      <c r="AF252" s="29">
        <v>395385</v>
      </c>
      <c r="AG252" s="25">
        <v>6.6725000000000003</v>
      </c>
      <c r="AH252" s="29">
        <v>1912.2662465735059</v>
      </c>
      <c r="AI252" s="27" t="s">
        <v>810</v>
      </c>
      <c r="AJ252" s="27">
        <v>125.91332702277464</v>
      </c>
      <c r="AK252" s="27">
        <v>114.36029823350486</v>
      </c>
      <c r="AL252" s="27">
        <v>240.26999999999998</v>
      </c>
      <c r="AM252" s="27">
        <v>184.8339</v>
      </c>
      <c r="AN252" s="27">
        <v>41.283333333333331</v>
      </c>
      <c r="AO252" s="30">
        <v>3.2914166666666667</v>
      </c>
      <c r="AP252" s="27">
        <v>121.61666666666667</v>
      </c>
      <c r="AQ252" s="27">
        <v>150.70000000000002</v>
      </c>
      <c r="AR252" s="27">
        <v>109.14999999999999</v>
      </c>
      <c r="AS252" s="27">
        <v>10.386666666666667</v>
      </c>
      <c r="AT252" s="27">
        <v>484.30333333333328</v>
      </c>
      <c r="AU252" s="27">
        <v>5.5200000000000005</v>
      </c>
      <c r="AV252" s="27">
        <v>14.11</v>
      </c>
      <c r="AW252" s="27">
        <v>5.23</v>
      </c>
      <c r="AX252" s="27">
        <v>14.4</v>
      </c>
      <c r="AY252" s="27">
        <v>33.51</v>
      </c>
      <c r="AZ252" s="27">
        <v>3.66</v>
      </c>
      <c r="BA252" s="27">
        <v>1.2033333333333334</v>
      </c>
      <c r="BB252" s="27">
        <v>12.726666666666667</v>
      </c>
      <c r="BC252" s="27">
        <v>35.663333333333334</v>
      </c>
      <c r="BD252" s="27">
        <v>28.353333333333328</v>
      </c>
      <c r="BE252" s="27">
        <v>35.976666666666667</v>
      </c>
      <c r="BF252" s="27">
        <v>84.5</v>
      </c>
      <c r="BG252" s="27">
        <v>11</v>
      </c>
      <c r="BH252" s="27">
        <v>13.42</v>
      </c>
      <c r="BI252" s="27">
        <v>13.223333333333334</v>
      </c>
      <c r="BJ252" s="27">
        <v>3.4166666666666665</v>
      </c>
      <c r="BK252" s="27">
        <v>58.506666666666668</v>
      </c>
      <c r="BL252" s="27">
        <v>10.633333333333335</v>
      </c>
      <c r="BM252" s="27">
        <v>11.6</v>
      </c>
    </row>
    <row r="253" spans="1:65" x14ac:dyDescent="0.35">
      <c r="A253" s="13">
        <v>5132300500</v>
      </c>
      <c r="B253" t="s">
        <v>634</v>
      </c>
      <c r="C253" t="s">
        <v>643</v>
      </c>
      <c r="D253" t="s">
        <v>644</v>
      </c>
      <c r="E253" s="27">
        <v>13.803333333333333</v>
      </c>
      <c r="F253" s="27">
        <v>5.1565421853388651</v>
      </c>
      <c r="G253" s="27">
        <v>4.97</v>
      </c>
      <c r="H253" s="27">
        <v>1.4166666666666667</v>
      </c>
      <c r="I253" s="27">
        <v>1.1199999999999999</v>
      </c>
      <c r="J253" s="27">
        <v>4.6766666666666667</v>
      </c>
      <c r="K253" s="27">
        <v>4.1466666666666665</v>
      </c>
      <c r="L253" s="27">
        <v>1.5566666666666666</v>
      </c>
      <c r="M253" s="27">
        <v>4.5566666666666675</v>
      </c>
      <c r="N253" s="27">
        <v>4.9833333333333334</v>
      </c>
      <c r="O253" s="27">
        <v>0.68</v>
      </c>
      <c r="P253" s="27">
        <v>1.8066666666666666</v>
      </c>
      <c r="Q253" s="27">
        <v>3.7166666666666668</v>
      </c>
      <c r="R253" s="27">
        <v>4.51</v>
      </c>
      <c r="S253" s="27">
        <v>5.706666666666667</v>
      </c>
      <c r="T253" s="27">
        <v>4.083333333333333</v>
      </c>
      <c r="U253" s="27">
        <v>5.126666666666666</v>
      </c>
      <c r="V253" s="27">
        <v>1.5133333333333334</v>
      </c>
      <c r="W253" s="27">
        <v>2.3833333333333333</v>
      </c>
      <c r="X253" s="27">
        <v>1.9266666666666665</v>
      </c>
      <c r="Y253" s="27">
        <v>18.52</v>
      </c>
      <c r="Z253" s="27">
        <v>7.4000000000000012</v>
      </c>
      <c r="AA253" s="27">
        <v>3.6233333333333335</v>
      </c>
      <c r="AB253" s="27">
        <v>1.95</v>
      </c>
      <c r="AC253" s="27">
        <v>3.8466666666666671</v>
      </c>
      <c r="AD253" s="27">
        <v>2.7533333333333334</v>
      </c>
      <c r="AE253" s="29">
        <v>1005.5566666666667</v>
      </c>
      <c r="AF253" s="29">
        <v>360936</v>
      </c>
      <c r="AG253" s="25">
        <v>6.9744166666666674</v>
      </c>
      <c r="AH253" s="29">
        <v>1799.7963688795001</v>
      </c>
      <c r="AI253" s="27" t="s">
        <v>810</v>
      </c>
      <c r="AJ253" s="27">
        <v>129.12273991151267</v>
      </c>
      <c r="AK253" s="27">
        <v>66.85456734450338</v>
      </c>
      <c r="AL253" s="27">
        <v>195.97</v>
      </c>
      <c r="AM253" s="27">
        <v>185.37194999999997</v>
      </c>
      <c r="AN253" s="27">
        <v>44.609999999999992</v>
      </c>
      <c r="AO253" s="30">
        <v>3.2226666666666666</v>
      </c>
      <c r="AP253" s="27">
        <v>131.5</v>
      </c>
      <c r="AQ253" s="27">
        <v>138.06666666666666</v>
      </c>
      <c r="AR253" s="27">
        <v>105.05666666666667</v>
      </c>
      <c r="AS253" s="27">
        <v>10.433333333333334</v>
      </c>
      <c r="AT253" s="27">
        <v>482.69666666666672</v>
      </c>
      <c r="AU253" s="27">
        <v>4.8899999999999997</v>
      </c>
      <c r="AV253" s="27">
        <v>15.99</v>
      </c>
      <c r="AW253" s="27">
        <v>5.0066666666666668</v>
      </c>
      <c r="AX253" s="27">
        <v>19.89</v>
      </c>
      <c r="AY253" s="27">
        <v>34</v>
      </c>
      <c r="AZ253" s="27">
        <v>3.5566666666666666</v>
      </c>
      <c r="BA253" s="27">
        <v>1.3333333333333333</v>
      </c>
      <c r="BB253" s="27">
        <v>12.383333333333333</v>
      </c>
      <c r="BC253" s="27">
        <v>33.50333333333333</v>
      </c>
      <c r="BD253" s="27">
        <v>28.973333333333333</v>
      </c>
      <c r="BE253" s="27">
        <v>35.626666666666665</v>
      </c>
      <c r="BF253" s="27">
        <v>76.666666666666671</v>
      </c>
      <c r="BG253" s="27">
        <v>17.188888888888886</v>
      </c>
      <c r="BH253" s="27">
        <v>9.7766666666666655</v>
      </c>
      <c r="BI253" s="27">
        <v>12.5</v>
      </c>
      <c r="BJ253" s="27">
        <v>3.7366666666666664</v>
      </c>
      <c r="BK253" s="27">
        <v>70.719999999999985</v>
      </c>
      <c r="BL253" s="27">
        <v>10.226666666666667</v>
      </c>
      <c r="BM253" s="27">
        <v>12.07</v>
      </c>
    </row>
    <row r="254" spans="1:65" x14ac:dyDescent="0.35">
      <c r="A254" s="13">
        <v>5140060800</v>
      </c>
      <c r="B254" t="s">
        <v>634</v>
      </c>
      <c r="C254" t="s">
        <v>645</v>
      </c>
      <c r="D254" t="s">
        <v>646</v>
      </c>
      <c r="E254" s="27">
        <v>13.823333333333332</v>
      </c>
      <c r="F254" s="27">
        <v>6.0814767932489451</v>
      </c>
      <c r="G254" s="27">
        <v>5.0233333333333325</v>
      </c>
      <c r="H254" s="27">
        <v>1.4066666666666665</v>
      </c>
      <c r="I254" s="27">
        <v>1.2266666666666666</v>
      </c>
      <c r="J254" s="27">
        <v>4.68</v>
      </c>
      <c r="K254" s="27">
        <v>4.2233333333333336</v>
      </c>
      <c r="L254" s="27">
        <v>1.6566666666666665</v>
      </c>
      <c r="M254" s="27">
        <v>4.5333333333333332</v>
      </c>
      <c r="N254" s="27">
        <v>5.2966666666666669</v>
      </c>
      <c r="O254" s="27">
        <v>0.68</v>
      </c>
      <c r="P254" s="27">
        <v>1.843333333333333</v>
      </c>
      <c r="Q254" s="27">
        <v>4.003333333333333</v>
      </c>
      <c r="R254" s="27">
        <v>4.4899999999999993</v>
      </c>
      <c r="S254" s="27">
        <v>5.8566666666666665</v>
      </c>
      <c r="T254" s="27">
        <v>4.25</v>
      </c>
      <c r="U254" s="27">
        <v>5.3166666666666673</v>
      </c>
      <c r="V254" s="27">
        <v>1.6133333333333333</v>
      </c>
      <c r="W254" s="27">
        <v>2.4800000000000004</v>
      </c>
      <c r="X254" s="27">
        <v>2.06</v>
      </c>
      <c r="Y254" s="27">
        <v>19.426666666666666</v>
      </c>
      <c r="Z254" s="27">
        <v>7.5733333333333333</v>
      </c>
      <c r="AA254" s="27">
        <v>3.9166666666666665</v>
      </c>
      <c r="AB254" s="27">
        <v>1.8833333333333335</v>
      </c>
      <c r="AC254" s="27">
        <v>3.9533333333333331</v>
      </c>
      <c r="AD254" s="27">
        <v>2.78</v>
      </c>
      <c r="AE254" s="29">
        <v>1380.1633333333332</v>
      </c>
      <c r="AF254" s="29">
        <v>385816.66666666669</v>
      </c>
      <c r="AG254" s="25">
        <v>6.9835555555555553</v>
      </c>
      <c r="AH254" s="29">
        <v>1923.8525036002372</v>
      </c>
      <c r="AI254" s="27" t="s">
        <v>810</v>
      </c>
      <c r="AJ254" s="27">
        <v>101.85178454650439</v>
      </c>
      <c r="AK254" s="27">
        <v>111.44043611680549</v>
      </c>
      <c r="AL254" s="27">
        <v>213.29</v>
      </c>
      <c r="AM254" s="27">
        <v>184.8339</v>
      </c>
      <c r="AN254" s="27">
        <v>64.696666666666658</v>
      </c>
      <c r="AO254" s="30">
        <v>3.3351410256410254</v>
      </c>
      <c r="AP254" s="27">
        <v>120.12</v>
      </c>
      <c r="AQ254" s="27">
        <v>135.82000000000002</v>
      </c>
      <c r="AR254" s="27">
        <v>98.773333333333326</v>
      </c>
      <c r="AS254" s="27">
        <v>10.803333333333333</v>
      </c>
      <c r="AT254" s="27">
        <v>485.49333333333334</v>
      </c>
      <c r="AU254" s="27">
        <v>5.2166666666666659</v>
      </c>
      <c r="AV254" s="27">
        <v>12.493333333333332</v>
      </c>
      <c r="AW254" s="27">
        <v>4.9233333333333338</v>
      </c>
      <c r="AX254" s="27">
        <v>25.51</v>
      </c>
      <c r="AY254" s="27">
        <v>47.626666666666665</v>
      </c>
      <c r="AZ254" s="27">
        <v>3.6233333333333335</v>
      </c>
      <c r="BA254" s="27">
        <v>1.3366666666666667</v>
      </c>
      <c r="BB254" s="27">
        <v>14.1</v>
      </c>
      <c r="BC254" s="27">
        <v>24.286666666666665</v>
      </c>
      <c r="BD254" s="27">
        <v>25.67</v>
      </c>
      <c r="BE254" s="27">
        <v>17.753333333333334</v>
      </c>
      <c r="BF254" s="27">
        <v>113.32333333333332</v>
      </c>
      <c r="BG254" s="27">
        <v>7.3274999999999997</v>
      </c>
      <c r="BH254" s="27">
        <v>13.08</v>
      </c>
      <c r="BI254" s="27">
        <v>24.33666666666667</v>
      </c>
      <c r="BJ254" s="27">
        <v>3.76</v>
      </c>
      <c r="BK254" s="27">
        <v>64.876666666666665</v>
      </c>
      <c r="BL254" s="27">
        <v>10.83</v>
      </c>
      <c r="BM254" s="27">
        <v>12.063333333333333</v>
      </c>
    </row>
    <row r="255" spans="1:65" x14ac:dyDescent="0.35">
      <c r="A255" s="13">
        <v>5140220830</v>
      </c>
      <c r="B255" t="s">
        <v>634</v>
      </c>
      <c r="C255" t="s">
        <v>647</v>
      </c>
      <c r="D255" t="s">
        <v>648</v>
      </c>
      <c r="E255" s="27">
        <v>13.62</v>
      </c>
      <c r="F255" s="27">
        <v>5.4906488549618322</v>
      </c>
      <c r="G255" s="27">
        <v>5.0799999999999992</v>
      </c>
      <c r="H255" s="27">
        <v>1.3683333333333332</v>
      </c>
      <c r="I255" s="27">
        <v>1.1766666666666667</v>
      </c>
      <c r="J255" s="27">
        <v>4.7333333333333334</v>
      </c>
      <c r="K255" s="27">
        <v>4.0466666666666669</v>
      </c>
      <c r="L255" s="27">
        <v>1.53</v>
      </c>
      <c r="M255" s="27">
        <v>4.6833333333333327</v>
      </c>
      <c r="N255" s="27">
        <v>4.7616666666666667</v>
      </c>
      <c r="O255" s="27">
        <v>0.66333333333333344</v>
      </c>
      <c r="P255" s="27">
        <v>1.7616666666666667</v>
      </c>
      <c r="Q255" s="27">
        <v>4.0466666666666669</v>
      </c>
      <c r="R255" s="27">
        <v>4.3266666666666671</v>
      </c>
      <c r="S255" s="27">
        <v>5.66</v>
      </c>
      <c r="T255" s="27">
        <v>3.9916666666666667</v>
      </c>
      <c r="U255" s="27">
        <v>5.456666666666667</v>
      </c>
      <c r="V255" s="27">
        <v>1.4633333333333332</v>
      </c>
      <c r="W255" s="27">
        <v>2.3799999999999994</v>
      </c>
      <c r="X255" s="27">
        <v>2.1</v>
      </c>
      <c r="Y255" s="27">
        <v>19.763333333333332</v>
      </c>
      <c r="Z255" s="27">
        <v>7.2233333333333327</v>
      </c>
      <c r="AA255" s="27">
        <v>3.4416666666666664</v>
      </c>
      <c r="AB255" s="27">
        <v>1.6849999999999998</v>
      </c>
      <c r="AC255" s="27">
        <v>3.686666666666667</v>
      </c>
      <c r="AD255" s="27">
        <v>2.6649999999999996</v>
      </c>
      <c r="AE255" s="29">
        <v>1104.4666666666665</v>
      </c>
      <c r="AF255" s="29">
        <v>394640</v>
      </c>
      <c r="AG255" s="25">
        <v>6.4988888888888887</v>
      </c>
      <c r="AH255" s="29">
        <v>1870.0760323797947</v>
      </c>
      <c r="AI255" s="27">
        <v>248.69919772571453</v>
      </c>
      <c r="AJ255" s="27" t="s">
        <v>810</v>
      </c>
      <c r="AK255" s="27" t="s">
        <v>810</v>
      </c>
      <c r="AL255" s="27">
        <v>248.69919772571453</v>
      </c>
      <c r="AM255" s="27">
        <v>185.37194999999997</v>
      </c>
      <c r="AN255" s="27">
        <v>62.25</v>
      </c>
      <c r="AO255" s="30">
        <v>3.2907083333333333</v>
      </c>
      <c r="AP255" s="27">
        <v>109.25</v>
      </c>
      <c r="AQ255" s="27">
        <v>94.100000000000009</v>
      </c>
      <c r="AR255" s="27">
        <v>109.56666666666666</v>
      </c>
      <c r="AS255" s="27">
        <v>10.513333333333334</v>
      </c>
      <c r="AT255" s="27">
        <v>487.96999999999997</v>
      </c>
      <c r="AU255" s="27">
        <v>5.97</v>
      </c>
      <c r="AV255" s="27">
        <v>12.47</v>
      </c>
      <c r="AW255" s="27">
        <v>5.0599999999999996</v>
      </c>
      <c r="AX255" s="27">
        <v>18.616666666666667</v>
      </c>
      <c r="AY255" s="27">
        <v>35.199999999999996</v>
      </c>
      <c r="AZ255" s="27">
        <v>3.7266666666666666</v>
      </c>
      <c r="BA255" s="27">
        <v>1.2166666666666668</v>
      </c>
      <c r="BB255" s="27">
        <v>12.113333333333335</v>
      </c>
      <c r="BC255" s="27">
        <v>21.426666666666666</v>
      </c>
      <c r="BD255" s="27">
        <v>19.753333333333334</v>
      </c>
      <c r="BE255" s="27">
        <v>22.426666666666666</v>
      </c>
      <c r="BF255" s="27">
        <v>100.66666666666667</v>
      </c>
      <c r="BG255" s="27">
        <v>6.466388888888889</v>
      </c>
      <c r="BH255" s="27">
        <v>11.196666666666667</v>
      </c>
      <c r="BI255" s="27">
        <v>19.216666666666669</v>
      </c>
      <c r="BJ255" s="27">
        <v>3.3533333333333331</v>
      </c>
      <c r="BK255" s="27">
        <v>65.563333333333333</v>
      </c>
      <c r="BL255" s="27">
        <v>10.833333333333334</v>
      </c>
      <c r="BM255" s="27">
        <v>13.183333333333332</v>
      </c>
    </row>
    <row r="256" spans="1:65" x14ac:dyDescent="0.35">
      <c r="A256" s="13">
        <v>5149020950</v>
      </c>
      <c r="B256" t="s">
        <v>634</v>
      </c>
      <c r="C256" t="s">
        <v>652</v>
      </c>
      <c r="D256" t="s">
        <v>653</v>
      </c>
      <c r="E256" s="27">
        <v>13.833333333333334</v>
      </c>
      <c r="F256" s="27">
        <v>5.4915034168564913</v>
      </c>
      <c r="G256" s="27">
        <v>4.6633333333333331</v>
      </c>
      <c r="H256" s="27">
        <v>1.4433333333333334</v>
      </c>
      <c r="I256" s="27">
        <v>1.1399999999999999</v>
      </c>
      <c r="J256" s="27">
        <v>4.5599999999999996</v>
      </c>
      <c r="K256" s="27">
        <v>3.8200000000000003</v>
      </c>
      <c r="L256" s="27">
        <v>1.55</v>
      </c>
      <c r="M256" s="27">
        <v>4.2566666666666668</v>
      </c>
      <c r="N256" s="27">
        <v>5.1766666666666667</v>
      </c>
      <c r="O256" s="27">
        <v>0.75065333333333328</v>
      </c>
      <c r="P256" s="27">
        <v>1.8099999999999998</v>
      </c>
      <c r="Q256" s="27">
        <v>3.5866666666666673</v>
      </c>
      <c r="R256" s="27">
        <v>4.4333333333333336</v>
      </c>
      <c r="S256" s="27">
        <v>5.496666666666667</v>
      </c>
      <c r="T256" s="27">
        <v>4.0599999999999996</v>
      </c>
      <c r="U256" s="27">
        <v>5.1533333333333333</v>
      </c>
      <c r="V256" s="27">
        <v>1.4400000000000002</v>
      </c>
      <c r="W256" s="27">
        <v>2.3733333333333335</v>
      </c>
      <c r="X256" s="27">
        <v>1.9266666666666667</v>
      </c>
      <c r="Y256" s="27">
        <v>18.889999999999997</v>
      </c>
      <c r="Z256" s="27">
        <v>6.7733333333333334</v>
      </c>
      <c r="AA256" s="27">
        <v>3.6799999999999997</v>
      </c>
      <c r="AB256" s="27">
        <v>1.7866666666666664</v>
      </c>
      <c r="AC256" s="27">
        <v>3.793333333333333</v>
      </c>
      <c r="AD256" s="27">
        <v>2.7033333333333331</v>
      </c>
      <c r="AE256" s="29">
        <v>1332.3</v>
      </c>
      <c r="AF256" s="29">
        <v>467653.33333333331</v>
      </c>
      <c r="AG256" s="25">
        <v>6.6362499999999995</v>
      </c>
      <c r="AH256" s="29">
        <v>2252.818909802822</v>
      </c>
      <c r="AI256" s="27" t="s">
        <v>810</v>
      </c>
      <c r="AJ256" s="27">
        <v>121.01850274028693</v>
      </c>
      <c r="AK256" s="27">
        <v>94.679543659140165</v>
      </c>
      <c r="AL256" s="27">
        <v>215.7</v>
      </c>
      <c r="AM256" s="27">
        <v>185.88640000000001</v>
      </c>
      <c r="AN256" s="27">
        <v>44.330000000000005</v>
      </c>
      <c r="AO256" s="30">
        <v>3.455916666666667</v>
      </c>
      <c r="AP256" s="27">
        <v>155.55666666666664</v>
      </c>
      <c r="AQ256" s="27">
        <v>175.16666666666666</v>
      </c>
      <c r="AR256" s="27">
        <v>189.97333333333333</v>
      </c>
      <c r="AS256" s="27">
        <v>10.34</v>
      </c>
      <c r="AT256" s="27">
        <v>494.58666666666664</v>
      </c>
      <c r="AU256" s="27">
        <v>4.29</v>
      </c>
      <c r="AV256" s="27">
        <v>13.230000000000002</v>
      </c>
      <c r="AW256" s="27">
        <v>5.1566666666666672</v>
      </c>
      <c r="AX256" s="27">
        <v>13.5</v>
      </c>
      <c r="AY256" s="27">
        <v>37.636666666666663</v>
      </c>
      <c r="AZ256" s="27">
        <v>3.61</v>
      </c>
      <c r="BA256" s="27">
        <v>1.2700000000000002</v>
      </c>
      <c r="BB256" s="27">
        <v>18.223333333333333</v>
      </c>
      <c r="BC256" s="27">
        <v>48.54</v>
      </c>
      <c r="BD256" s="27">
        <v>31.323333333333334</v>
      </c>
      <c r="BE256" s="27">
        <v>41.61</v>
      </c>
      <c r="BF256" s="27">
        <v>122.5</v>
      </c>
      <c r="BG256" s="27">
        <v>13</v>
      </c>
      <c r="BH256" s="27">
        <v>11.25</v>
      </c>
      <c r="BI256" s="27">
        <v>16</v>
      </c>
      <c r="BJ256" s="27">
        <v>2.8699999999999997</v>
      </c>
      <c r="BK256" s="27">
        <v>106.11</v>
      </c>
      <c r="BL256" s="27">
        <v>10.453333333333333</v>
      </c>
      <c r="BM256" s="27">
        <v>11.463333333333333</v>
      </c>
    </row>
    <row r="257" spans="1:65" x14ac:dyDescent="0.35">
      <c r="A257" s="13">
        <v>5313380050</v>
      </c>
      <c r="B257" t="s">
        <v>654</v>
      </c>
      <c r="C257" t="s">
        <v>655</v>
      </c>
      <c r="D257" t="s">
        <v>656</v>
      </c>
      <c r="E257" s="27">
        <v>13.915614035087719</v>
      </c>
      <c r="F257" s="27">
        <v>6.036198586666667</v>
      </c>
      <c r="G257" s="27">
        <v>5.330000000000001</v>
      </c>
      <c r="H257" s="27">
        <v>2.1927041277347294</v>
      </c>
      <c r="I257" s="27">
        <v>1.3866666666666667</v>
      </c>
      <c r="J257" s="27">
        <v>4.95</v>
      </c>
      <c r="K257" s="27">
        <v>4.6766666666666667</v>
      </c>
      <c r="L257" s="27">
        <v>1.6933333333333334</v>
      </c>
      <c r="M257" s="27">
        <v>4.7299999999999995</v>
      </c>
      <c r="N257" s="27">
        <v>4.4017543860000004</v>
      </c>
      <c r="O257" s="27">
        <v>0.69</v>
      </c>
      <c r="P257" s="27">
        <v>1.95</v>
      </c>
      <c r="Q257" s="27">
        <v>4.5566666666666666</v>
      </c>
      <c r="R257" s="27">
        <v>4.7233333333333336</v>
      </c>
      <c r="S257" s="27">
        <v>6.5933333333333337</v>
      </c>
      <c r="T257" s="27">
        <v>4.5133333333333328</v>
      </c>
      <c r="U257" s="27">
        <v>5.8466666666666667</v>
      </c>
      <c r="V257" s="27">
        <v>1.8866666666666667</v>
      </c>
      <c r="W257" s="27">
        <v>2.5766666666666667</v>
      </c>
      <c r="X257" s="27">
        <v>2.5133333333333332</v>
      </c>
      <c r="Y257" s="27">
        <v>21.566666666666666</v>
      </c>
      <c r="Z257" s="27">
        <v>7.5466666666666669</v>
      </c>
      <c r="AA257" s="27">
        <v>4.1066666666666665</v>
      </c>
      <c r="AB257" s="27">
        <v>2.0533333333333332</v>
      </c>
      <c r="AC257" s="27">
        <v>4.2833333333333341</v>
      </c>
      <c r="AD257" s="27">
        <v>3.0166666666666671</v>
      </c>
      <c r="AE257" s="29">
        <v>2044.2233333333334</v>
      </c>
      <c r="AF257" s="29">
        <v>719605.33333333337</v>
      </c>
      <c r="AG257" s="25">
        <v>6.6233333333333322</v>
      </c>
      <c r="AH257" s="29">
        <v>3459.4324503685129</v>
      </c>
      <c r="AI257" s="27" t="s">
        <v>810</v>
      </c>
      <c r="AJ257" s="27">
        <v>66.117187879487346</v>
      </c>
      <c r="AK257" s="27">
        <v>97.515229697049321</v>
      </c>
      <c r="AL257" s="27">
        <v>163.63999999999999</v>
      </c>
      <c r="AM257" s="27">
        <v>200.79645000000002</v>
      </c>
      <c r="AN257" s="27">
        <v>64.106666666666669</v>
      </c>
      <c r="AO257" s="30">
        <v>4.4348333333333336</v>
      </c>
      <c r="AP257" s="27">
        <v>219.25</v>
      </c>
      <c r="AQ257" s="27">
        <v>165.08333333333334</v>
      </c>
      <c r="AR257" s="27">
        <v>120.58333333333333</v>
      </c>
      <c r="AS257" s="27">
        <v>11.453333333333333</v>
      </c>
      <c r="AT257" s="27">
        <v>506.79666666666662</v>
      </c>
      <c r="AU257" s="27">
        <v>6.3900000000000006</v>
      </c>
      <c r="AV257" s="27">
        <v>14.846666666666666</v>
      </c>
      <c r="AW257" s="27">
        <v>5.2166666666666668</v>
      </c>
      <c r="AX257" s="27">
        <v>28.083333333333332</v>
      </c>
      <c r="AY257" s="27">
        <v>51.54666666666666</v>
      </c>
      <c r="AZ257" s="27">
        <v>4.05</v>
      </c>
      <c r="BA257" s="27">
        <v>1.2133333333333332</v>
      </c>
      <c r="BB257" s="27">
        <v>17.606666666666666</v>
      </c>
      <c r="BC257" s="27">
        <v>47.113333333333337</v>
      </c>
      <c r="BD257" s="27">
        <v>34.776666666666664</v>
      </c>
      <c r="BE257" s="27">
        <v>38.17</v>
      </c>
      <c r="BF257" s="27">
        <v>157.19333333333336</v>
      </c>
      <c r="BG257" s="27">
        <v>12.956666666666669</v>
      </c>
      <c r="BH257" s="27">
        <v>14.343333333333334</v>
      </c>
      <c r="BI257" s="27">
        <v>22.566666666666666</v>
      </c>
      <c r="BJ257" s="27">
        <v>4.55</v>
      </c>
      <c r="BK257" s="27">
        <v>81.356666666666669</v>
      </c>
      <c r="BL257" s="27">
        <v>11.4</v>
      </c>
      <c r="BM257" s="27">
        <v>13.32</v>
      </c>
    </row>
    <row r="258" spans="1:65" x14ac:dyDescent="0.35">
      <c r="A258" s="13">
        <v>5342644350</v>
      </c>
      <c r="B258" t="s">
        <v>654</v>
      </c>
      <c r="C258" t="s">
        <v>840</v>
      </c>
      <c r="D258" t="s">
        <v>893</v>
      </c>
      <c r="E258" s="27">
        <v>14.03063424947146</v>
      </c>
      <c r="F258" s="27">
        <v>5.7578666666666658</v>
      </c>
      <c r="G258" s="27">
        <v>5.5442316160281822</v>
      </c>
      <c r="H258" s="27">
        <v>2.2044352020405023</v>
      </c>
      <c r="I258" s="27">
        <v>1.46932782369146</v>
      </c>
      <c r="J258" s="27">
        <v>5.0225368139223558</v>
      </c>
      <c r="K258" s="27">
        <v>4.6628916494133881</v>
      </c>
      <c r="L258" s="27">
        <v>1.7842598187311178</v>
      </c>
      <c r="M258" s="27">
        <v>4.7705797101449274</v>
      </c>
      <c r="N258" s="27">
        <v>4.4096803008932772</v>
      </c>
      <c r="O258" s="27">
        <v>0.90158379373848996</v>
      </c>
      <c r="P258" s="27">
        <v>1.9283711167086484</v>
      </c>
      <c r="Q258" s="27">
        <v>4.6130296456977584</v>
      </c>
      <c r="R258" s="27">
        <v>4.6685383806519463</v>
      </c>
      <c r="S258" s="27">
        <v>6.6485459583182758</v>
      </c>
      <c r="T258" s="27">
        <v>4.6425305410122171</v>
      </c>
      <c r="U258" s="27">
        <v>5.5964912280701755</v>
      </c>
      <c r="V258" s="27">
        <v>1.919821057012068</v>
      </c>
      <c r="W258" s="27">
        <v>2.6733702337023373</v>
      </c>
      <c r="X258" s="27">
        <v>2.6343333333333327</v>
      </c>
      <c r="Y258" s="27">
        <v>21.980173371860413</v>
      </c>
      <c r="Z258" s="27">
        <v>7.9336406912966977</v>
      </c>
      <c r="AA258" s="27">
        <v>4.1459694189602443</v>
      </c>
      <c r="AB258" s="27">
        <v>2.1436624569460392</v>
      </c>
      <c r="AC258" s="27">
        <v>4.3083555041449779</v>
      </c>
      <c r="AD258" s="27">
        <v>2.9374516695957822</v>
      </c>
      <c r="AE258" s="29">
        <v>1989.1499999999999</v>
      </c>
      <c r="AF258" s="29">
        <v>857503</v>
      </c>
      <c r="AG258" s="25">
        <v>6.6342777777777782</v>
      </c>
      <c r="AH258" s="29">
        <v>4122.6227781566304</v>
      </c>
      <c r="AI258" s="27" t="s">
        <v>810</v>
      </c>
      <c r="AJ258" s="27">
        <v>72.592883070550542</v>
      </c>
      <c r="AK258" s="27">
        <v>98.910861106396169</v>
      </c>
      <c r="AL258" s="27">
        <v>171.5</v>
      </c>
      <c r="AM258" s="27">
        <v>200.34645</v>
      </c>
      <c r="AN258" s="27">
        <v>65.959999999999994</v>
      </c>
      <c r="AO258" s="30">
        <v>4.3812222222222221</v>
      </c>
      <c r="AP258" s="27">
        <v>238.26666666666665</v>
      </c>
      <c r="AQ258" s="27">
        <v>147.56333333333333</v>
      </c>
      <c r="AR258" s="27">
        <v>129.03333333333333</v>
      </c>
      <c r="AS258" s="27">
        <v>12.23231721417398</v>
      </c>
      <c r="AT258" s="27">
        <v>546.24333333333334</v>
      </c>
      <c r="AU258" s="27">
        <v>6.27</v>
      </c>
      <c r="AV258" s="27">
        <v>15.44</v>
      </c>
      <c r="AW258" s="27">
        <v>5.580000000000001</v>
      </c>
      <c r="AX258" s="27">
        <v>35.556666666666665</v>
      </c>
      <c r="AY258" s="27">
        <v>57.199999999999996</v>
      </c>
      <c r="AZ258" s="27">
        <v>3.9679736408566719</v>
      </c>
      <c r="BA258" s="27">
        <v>1.3219047619047621</v>
      </c>
      <c r="BB258" s="27">
        <v>19.396666666666668</v>
      </c>
      <c r="BC258" s="27">
        <v>32.993333333333332</v>
      </c>
      <c r="BD258" s="27">
        <v>22.346666666666664</v>
      </c>
      <c r="BE258" s="27">
        <v>31.256666666666664</v>
      </c>
      <c r="BF258" s="27">
        <v>137.76</v>
      </c>
      <c r="BG258" s="27">
        <v>10.305555555555555</v>
      </c>
      <c r="BH258" s="27">
        <v>15.200000000000001</v>
      </c>
      <c r="BI258" s="27">
        <v>23.333333333333332</v>
      </c>
      <c r="BJ258" s="27">
        <v>4.1399999999999997</v>
      </c>
      <c r="BK258" s="27">
        <v>71.05</v>
      </c>
      <c r="BL258" s="27">
        <v>11.941880064829823</v>
      </c>
      <c r="BM258" s="27">
        <v>12.778242704717831</v>
      </c>
    </row>
    <row r="259" spans="1:65" x14ac:dyDescent="0.35">
      <c r="A259" s="13">
        <v>5328420740</v>
      </c>
      <c r="B259" t="s">
        <v>654</v>
      </c>
      <c r="C259" t="s">
        <v>657</v>
      </c>
      <c r="D259" t="s">
        <v>658</v>
      </c>
      <c r="E259" s="27">
        <v>13.943333333333333</v>
      </c>
      <c r="F259" s="27">
        <v>6.2705061082024436</v>
      </c>
      <c r="G259" s="27">
        <v>5.0066666666666668</v>
      </c>
      <c r="H259" s="27">
        <v>2.7609092141042293</v>
      </c>
      <c r="I259" s="27">
        <v>1.27</v>
      </c>
      <c r="J259" s="27">
        <v>4.7299999999999995</v>
      </c>
      <c r="K259" s="27">
        <v>4.2</v>
      </c>
      <c r="L259" s="27">
        <v>1.6233333333333331</v>
      </c>
      <c r="M259" s="27">
        <v>4.293333333333333</v>
      </c>
      <c r="N259" s="27">
        <v>4.3433333333333337</v>
      </c>
      <c r="O259" s="27">
        <v>0.69</v>
      </c>
      <c r="P259" s="27">
        <v>1.9466666666666665</v>
      </c>
      <c r="Q259" s="27">
        <v>4.2833333333333323</v>
      </c>
      <c r="R259" s="27">
        <v>4.419999999999999</v>
      </c>
      <c r="S259" s="27">
        <v>6.3666666666666671</v>
      </c>
      <c r="T259" s="27">
        <v>4.1100000000000003</v>
      </c>
      <c r="U259" s="27">
        <v>5.253333333333333</v>
      </c>
      <c r="V259" s="27">
        <v>1.68</v>
      </c>
      <c r="W259" s="27">
        <v>2.5</v>
      </c>
      <c r="X259" s="27">
        <v>2.313333333333333</v>
      </c>
      <c r="Y259" s="27">
        <v>20.586666666666662</v>
      </c>
      <c r="Z259" s="27">
        <v>7.083333333333333</v>
      </c>
      <c r="AA259" s="27">
        <v>3.7566666666666664</v>
      </c>
      <c r="AB259" s="27">
        <v>1.8933333333333333</v>
      </c>
      <c r="AC259" s="27">
        <v>3.936666666666667</v>
      </c>
      <c r="AD259" s="27">
        <v>2.7833333333333332</v>
      </c>
      <c r="AE259" s="29">
        <v>1069.8333333333333</v>
      </c>
      <c r="AF259" s="29">
        <v>501144.33333333331</v>
      </c>
      <c r="AG259" s="25">
        <v>6.7075833333333321</v>
      </c>
      <c r="AH259" s="29">
        <v>2425.824574541331</v>
      </c>
      <c r="AI259" s="27">
        <v>148.41425099922762</v>
      </c>
      <c r="AJ259" s="27" t="s">
        <v>810</v>
      </c>
      <c r="AK259" s="27" t="s">
        <v>810</v>
      </c>
      <c r="AL259" s="27">
        <v>148.41425099922762</v>
      </c>
      <c r="AM259" s="27">
        <v>198.2739</v>
      </c>
      <c r="AN259" s="27">
        <v>65.716666666666669</v>
      </c>
      <c r="AO259" s="30">
        <v>4.129833333333333</v>
      </c>
      <c r="AP259" s="27">
        <v>144.66666666666666</v>
      </c>
      <c r="AQ259" s="27">
        <v>182.85999999999999</v>
      </c>
      <c r="AR259" s="27">
        <v>130.70666666666668</v>
      </c>
      <c r="AS259" s="27">
        <v>10.846666666666666</v>
      </c>
      <c r="AT259" s="27">
        <v>482.37333333333328</v>
      </c>
      <c r="AU259" s="27">
        <v>5.7233333333333336</v>
      </c>
      <c r="AV259" s="27">
        <v>11.99</v>
      </c>
      <c r="AW259" s="27">
        <v>4.99</v>
      </c>
      <c r="AX259" s="27">
        <v>22.666666666666668</v>
      </c>
      <c r="AY259" s="27">
        <v>39.866666666666667</v>
      </c>
      <c r="AZ259" s="27">
        <v>4.003333333333333</v>
      </c>
      <c r="BA259" s="27">
        <v>1.1533333333333333</v>
      </c>
      <c r="BB259" s="27">
        <v>15.943333333333333</v>
      </c>
      <c r="BC259" s="27">
        <v>16.046666666666667</v>
      </c>
      <c r="BD259" s="27">
        <v>17.183333333333334</v>
      </c>
      <c r="BE259" s="27">
        <v>20.186666666666664</v>
      </c>
      <c r="BF259" s="27">
        <v>110.93333333333334</v>
      </c>
      <c r="BG259" s="27">
        <v>12.221666666666669</v>
      </c>
      <c r="BH259" s="27">
        <v>9.6566666666666663</v>
      </c>
      <c r="BI259" s="27">
        <v>11.066666666666668</v>
      </c>
      <c r="BJ259" s="27">
        <v>3.0233333333333334</v>
      </c>
      <c r="BK259" s="27">
        <v>76.406666666666666</v>
      </c>
      <c r="BL259" s="27">
        <v>10.923333333333332</v>
      </c>
      <c r="BM259" s="27">
        <v>12.253333333333336</v>
      </c>
    </row>
    <row r="260" spans="1:65" x14ac:dyDescent="0.35">
      <c r="A260" s="13">
        <v>5342644700</v>
      </c>
      <c r="B260" t="s">
        <v>654</v>
      </c>
      <c r="C260" t="s">
        <v>894</v>
      </c>
      <c r="D260" t="s">
        <v>895</v>
      </c>
      <c r="E260" s="27">
        <v>13.811516432827213</v>
      </c>
      <c r="F260" s="27">
        <v>5.7023999999999999</v>
      </c>
      <c r="G260" s="27">
        <v>5.8540907089387941</v>
      </c>
      <c r="H260" s="27">
        <v>2.2044352020405023</v>
      </c>
      <c r="I260" s="27">
        <v>1.5254931129476585</v>
      </c>
      <c r="J260" s="27">
        <v>5.116894243641231</v>
      </c>
      <c r="K260" s="27">
        <v>4.736556245686681</v>
      </c>
      <c r="L260" s="27">
        <v>1.8252467270896273</v>
      </c>
      <c r="M260" s="27">
        <v>5.1086956521739131</v>
      </c>
      <c r="N260" s="27">
        <v>4.4603196991067229</v>
      </c>
      <c r="O260" s="27">
        <v>0.91836095764272574</v>
      </c>
      <c r="P260" s="27">
        <v>1.9749622166246852</v>
      </c>
      <c r="Q260" s="27">
        <v>4.7236804049168475</v>
      </c>
      <c r="R260" s="27">
        <v>4.8047634069400642</v>
      </c>
      <c r="S260" s="27">
        <v>6.7849078424286224</v>
      </c>
      <c r="T260" s="27">
        <v>4.9109598603839446</v>
      </c>
      <c r="U260" s="27">
        <v>5.7410661268556007</v>
      </c>
      <c r="V260" s="27">
        <v>2.0886183936745737</v>
      </c>
      <c r="W260" s="27">
        <v>2.7299630996309965</v>
      </c>
      <c r="X260" s="27">
        <v>2.7540833333333334</v>
      </c>
      <c r="Y260" s="27">
        <v>22.516674816625919</v>
      </c>
      <c r="Z260" s="27">
        <v>8.5388409396667697</v>
      </c>
      <c r="AA260" s="27">
        <v>4.3054617737003049</v>
      </c>
      <c r="AB260" s="27">
        <v>2.2745732874091087</v>
      </c>
      <c r="AC260" s="27">
        <v>4.4597320223636014</v>
      </c>
      <c r="AD260" s="27">
        <v>3.0056297598125368</v>
      </c>
      <c r="AE260" s="29">
        <v>2297.8333333333335</v>
      </c>
      <c r="AF260" s="29">
        <v>754901</v>
      </c>
      <c r="AG260" s="25">
        <v>6.4675000000000002</v>
      </c>
      <c r="AH260" s="29">
        <v>3571.3779164457897</v>
      </c>
      <c r="AI260" s="27" t="s">
        <v>810</v>
      </c>
      <c r="AJ260" s="27">
        <v>75.744272087072787</v>
      </c>
      <c r="AK260" s="27">
        <v>100.83151476464117</v>
      </c>
      <c r="AL260" s="27">
        <v>176.57</v>
      </c>
      <c r="AM260" s="27">
        <v>202.74645000000001</v>
      </c>
      <c r="AN260" s="27">
        <v>62.986666666666672</v>
      </c>
      <c r="AO260" s="30">
        <v>4.6206666666666667</v>
      </c>
      <c r="AP260" s="27">
        <v>212.13333333333333</v>
      </c>
      <c r="AQ260" s="27">
        <v>145.38999999999999</v>
      </c>
      <c r="AR260" s="27">
        <v>137.1</v>
      </c>
      <c r="AS260" s="27">
        <v>12.516674148133033</v>
      </c>
      <c r="AT260" s="27">
        <v>457.82333333333332</v>
      </c>
      <c r="AU260" s="27">
        <v>5.9066666666666663</v>
      </c>
      <c r="AV260" s="27">
        <v>15.146666666666667</v>
      </c>
      <c r="AW260" s="27">
        <v>5.666666666666667</v>
      </c>
      <c r="AX260" s="27">
        <v>35.766666666666666</v>
      </c>
      <c r="AY260" s="27">
        <v>45.609999999999992</v>
      </c>
      <c r="AZ260" s="27">
        <v>3.9593245469522245</v>
      </c>
      <c r="BA260" s="27">
        <v>1.4090476190476193</v>
      </c>
      <c r="BB260" s="27">
        <v>25.47</v>
      </c>
      <c r="BC260" s="27">
        <v>27.74</v>
      </c>
      <c r="BD260" s="27">
        <v>19.353333333333335</v>
      </c>
      <c r="BE260" s="27">
        <v>28.953333333333333</v>
      </c>
      <c r="BF260" s="27">
        <v>110.77666666666669</v>
      </c>
      <c r="BG260" s="27">
        <v>6.0374999999999988</v>
      </c>
      <c r="BH260" s="27">
        <v>16.356666666666666</v>
      </c>
      <c r="BI260" s="27">
        <v>22.556666666666668</v>
      </c>
      <c r="BJ260" s="27">
        <v>3.956666666666667</v>
      </c>
      <c r="BK260" s="27">
        <v>67.13333333333334</v>
      </c>
      <c r="BL260" s="27">
        <v>12.177179902755265</v>
      </c>
      <c r="BM260" s="27">
        <v>13.051699447229723</v>
      </c>
    </row>
    <row r="261" spans="1:65" x14ac:dyDescent="0.35">
      <c r="A261" s="13">
        <v>5314740500</v>
      </c>
      <c r="B261" t="s">
        <v>654</v>
      </c>
      <c r="C261" t="s">
        <v>839</v>
      </c>
      <c r="D261" t="s">
        <v>665</v>
      </c>
      <c r="E261" s="27">
        <v>14.14</v>
      </c>
      <c r="F261" s="27">
        <v>6.7572916666666671</v>
      </c>
      <c r="G261" s="27">
        <v>5.3133333333333335</v>
      </c>
      <c r="H261" s="27">
        <v>2.2220871913674194</v>
      </c>
      <c r="I261" s="27">
        <v>1.4033333333333333</v>
      </c>
      <c r="J261" s="27">
        <v>4.9833333333333334</v>
      </c>
      <c r="K261" s="27">
        <v>4.4866666666666672</v>
      </c>
      <c r="L261" s="27">
        <v>1.7433333333333334</v>
      </c>
      <c r="M261" s="27">
        <v>4.5133333333333328</v>
      </c>
      <c r="N261" s="27">
        <v>4.4300000000000006</v>
      </c>
      <c r="O261" s="27">
        <v>0.72666666666666657</v>
      </c>
      <c r="P261" s="27">
        <v>1.9466666666666665</v>
      </c>
      <c r="Q261" s="27">
        <v>4.5699999999999994</v>
      </c>
      <c r="R261" s="27">
        <v>4.6400000000000006</v>
      </c>
      <c r="S261" s="27">
        <v>6.2899999999999991</v>
      </c>
      <c r="T261" s="27">
        <v>4.62</v>
      </c>
      <c r="U261" s="27">
        <v>5.2899999999999991</v>
      </c>
      <c r="V261" s="27">
        <v>2.0566666666666666</v>
      </c>
      <c r="W261" s="27">
        <v>2.6733333333333333</v>
      </c>
      <c r="X261" s="27">
        <v>2.5900000000000003</v>
      </c>
      <c r="Y261" s="27">
        <v>21.593333333333334</v>
      </c>
      <c r="Z261" s="27">
        <v>6.8566666666666665</v>
      </c>
      <c r="AA261" s="27">
        <v>4.1366666666666667</v>
      </c>
      <c r="AB261" s="27">
        <v>2.1833333333333331</v>
      </c>
      <c r="AC261" s="27">
        <v>4.3066666666666658</v>
      </c>
      <c r="AD261" s="27">
        <v>2.9833333333333329</v>
      </c>
      <c r="AE261" s="29">
        <v>2039.75</v>
      </c>
      <c r="AF261" s="29">
        <v>572167.66666666663</v>
      </c>
      <c r="AG261" s="25">
        <v>6.5677777777777777</v>
      </c>
      <c r="AH261" s="29">
        <v>2731.2133423496271</v>
      </c>
      <c r="AI261" s="27" t="s">
        <v>810</v>
      </c>
      <c r="AJ261" s="27">
        <v>60.761698736288679</v>
      </c>
      <c r="AK261" s="27">
        <v>93.022850963869871</v>
      </c>
      <c r="AL261" s="27">
        <v>153.78</v>
      </c>
      <c r="AM261" s="27">
        <v>202.97145</v>
      </c>
      <c r="AN261" s="27">
        <v>87.216666666666654</v>
      </c>
      <c r="AO261" s="30">
        <v>4.3513333333333337</v>
      </c>
      <c r="AP261" s="27">
        <v>187.66</v>
      </c>
      <c r="AQ261" s="27">
        <v>228.41666666666666</v>
      </c>
      <c r="AR261" s="27">
        <v>136.91666666666666</v>
      </c>
      <c r="AS261" s="27">
        <v>11.796666666666667</v>
      </c>
      <c r="AT261" s="27">
        <v>415.35999999999996</v>
      </c>
      <c r="AU261" s="27">
        <v>6.6066666666666665</v>
      </c>
      <c r="AV261" s="27">
        <v>12.953333333333333</v>
      </c>
      <c r="AW261" s="27">
        <v>5.2266666666666666</v>
      </c>
      <c r="AX261" s="27">
        <v>26.776666666666667</v>
      </c>
      <c r="AY261" s="27">
        <v>67.833333333333329</v>
      </c>
      <c r="AZ261" s="27">
        <v>3.48</v>
      </c>
      <c r="BA261" s="27">
        <v>1.2333333333333334</v>
      </c>
      <c r="BB261" s="27">
        <v>19.653333333333332</v>
      </c>
      <c r="BC261" s="27">
        <v>48.056666666666672</v>
      </c>
      <c r="BD261" s="27">
        <v>45.890000000000008</v>
      </c>
      <c r="BE261" s="27">
        <v>47.443333333333328</v>
      </c>
      <c r="BF261" s="27">
        <v>141.34333333333333</v>
      </c>
      <c r="BG261" s="27">
        <v>12.956666666666669</v>
      </c>
      <c r="BH261" s="27">
        <v>12.823333333333332</v>
      </c>
      <c r="BI261" s="27">
        <v>18.583333333333332</v>
      </c>
      <c r="BJ261" s="27">
        <v>3.8966666666666669</v>
      </c>
      <c r="BK261" s="27">
        <v>78.466666666666669</v>
      </c>
      <c r="BL261" s="27">
        <v>11.473333333333334</v>
      </c>
      <c r="BM261" s="27">
        <v>12.916666666666666</v>
      </c>
    </row>
    <row r="262" spans="1:65" x14ac:dyDescent="0.35">
      <c r="A262" s="13">
        <v>5334180690</v>
      </c>
      <c r="B262" t="s">
        <v>654</v>
      </c>
      <c r="C262" t="s">
        <v>659</v>
      </c>
      <c r="D262" t="s">
        <v>660</v>
      </c>
      <c r="E262" s="27">
        <v>14.003333333333336</v>
      </c>
      <c r="F262" s="27">
        <v>5.8308533333333337</v>
      </c>
      <c r="G262" s="27">
        <v>5.0233333333333334</v>
      </c>
      <c r="H262" s="27">
        <v>2.4403153828362298</v>
      </c>
      <c r="I262" s="27">
        <v>1.2833333333333332</v>
      </c>
      <c r="J262" s="27">
        <v>4.8633333333333333</v>
      </c>
      <c r="K262" s="27">
        <v>3.9500000000000006</v>
      </c>
      <c r="L262" s="27">
        <v>1.58</v>
      </c>
      <c r="M262" s="27">
        <v>4.3066666666666666</v>
      </c>
      <c r="N262" s="27">
        <v>4.1466666666666674</v>
      </c>
      <c r="O262" s="27">
        <v>0.93</v>
      </c>
      <c r="P262" s="27">
        <v>2.0333333333333332</v>
      </c>
      <c r="Q262" s="27">
        <v>4.3266666666666671</v>
      </c>
      <c r="R262" s="27">
        <v>4.46</v>
      </c>
      <c r="S262" s="27">
        <v>6.2633333333333328</v>
      </c>
      <c r="T262" s="27">
        <v>4.4366666666666665</v>
      </c>
      <c r="U262" s="27">
        <v>5.16</v>
      </c>
      <c r="V262" s="27">
        <v>1.4633333333333336</v>
      </c>
      <c r="W262" s="27">
        <v>2.6199999999999997</v>
      </c>
      <c r="X262" s="27">
        <v>2.36</v>
      </c>
      <c r="Y262" s="27">
        <v>21.36</v>
      </c>
      <c r="Z262" s="27">
        <v>6.53</v>
      </c>
      <c r="AA262" s="27">
        <v>4.003333333333333</v>
      </c>
      <c r="AB262" s="27">
        <v>1.7733333333333334</v>
      </c>
      <c r="AC262" s="27">
        <v>4.0466666666666669</v>
      </c>
      <c r="AD262" s="27">
        <v>2.7399999999999998</v>
      </c>
      <c r="AE262" s="29">
        <v>1639.9433333333334</v>
      </c>
      <c r="AF262" s="29">
        <v>437248.66666666669</v>
      </c>
      <c r="AG262" s="25">
        <v>6.7504666666666653</v>
      </c>
      <c r="AH262" s="29">
        <v>2126.9227795068496</v>
      </c>
      <c r="AI262" s="27">
        <v>126.19860075225488</v>
      </c>
      <c r="AJ262" s="27" t="s">
        <v>810</v>
      </c>
      <c r="AK262" s="27" t="s">
        <v>810</v>
      </c>
      <c r="AL262" s="27">
        <v>126.19860075225488</v>
      </c>
      <c r="AM262" s="27">
        <v>189.62390000000002</v>
      </c>
      <c r="AN262" s="27">
        <v>69.716666666666654</v>
      </c>
      <c r="AO262" s="30">
        <v>4.3665000000000003</v>
      </c>
      <c r="AP262" s="27">
        <v>155.38999999999999</v>
      </c>
      <c r="AQ262" s="27">
        <v>188.5</v>
      </c>
      <c r="AR262" s="27">
        <v>117.89</v>
      </c>
      <c r="AS262" s="27">
        <v>11.969999999999999</v>
      </c>
      <c r="AT262" s="27">
        <v>517.21999999999991</v>
      </c>
      <c r="AU262" s="27">
        <v>5.4899999999999993</v>
      </c>
      <c r="AV262" s="27">
        <v>14.316666666666668</v>
      </c>
      <c r="AW262" s="27">
        <v>8.3733333333333331</v>
      </c>
      <c r="AX262" s="27">
        <v>24.326666666666668</v>
      </c>
      <c r="AY262" s="27">
        <v>30.833333333333332</v>
      </c>
      <c r="AZ262" s="27">
        <v>3.4733333333333332</v>
      </c>
      <c r="BA262" s="27">
        <v>1.21</v>
      </c>
      <c r="BB262" s="27">
        <v>16.306666666666668</v>
      </c>
      <c r="BC262" s="27">
        <v>19.416666666666668</v>
      </c>
      <c r="BD262" s="27">
        <v>14.479999999999999</v>
      </c>
      <c r="BE262" s="27">
        <v>26.326666666666668</v>
      </c>
      <c r="BF262" s="27">
        <v>95.833333333333329</v>
      </c>
      <c r="BG262" s="27">
        <v>12.631666666666666</v>
      </c>
      <c r="BH262" s="27">
        <v>10.25</v>
      </c>
      <c r="BI262" s="27">
        <v>13.083333333333334</v>
      </c>
      <c r="BJ262" s="27">
        <v>2.9866666666666664</v>
      </c>
      <c r="BK262" s="27">
        <v>74.463333333333324</v>
      </c>
      <c r="BL262" s="27">
        <v>11.616666666666667</v>
      </c>
      <c r="BM262" s="27">
        <v>12.433333333333335</v>
      </c>
    </row>
    <row r="263" spans="1:65" x14ac:dyDescent="0.35">
      <c r="A263" s="13">
        <v>5334580720</v>
      </c>
      <c r="B263" t="s">
        <v>654</v>
      </c>
      <c r="C263" t="s">
        <v>661</v>
      </c>
      <c r="D263" t="s">
        <v>662</v>
      </c>
      <c r="E263" s="27">
        <v>13.913333333333334</v>
      </c>
      <c r="F263" s="27">
        <v>6.1811904761904763</v>
      </c>
      <c r="G263" s="27">
        <v>5.2399999999999993</v>
      </c>
      <c r="H263" s="27">
        <v>2.2334678428522876</v>
      </c>
      <c r="I263" s="27">
        <v>1.3866666666666667</v>
      </c>
      <c r="J263" s="27">
        <v>4.8666666666666663</v>
      </c>
      <c r="K263" s="27">
        <v>4.3599999999999994</v>
      </c>
      <c r="L263" s="27">
        <v>1.7033333333333331</v>
      </c>
      <c r="M263" s="27">
        <v>4.71</v>
      </c>
      <c r="N263" s="27">
        <v>4.4300000000000006</v>
      </c>
      <c r="O263" s="27">
        <v>0.89</v>
      </c>
      <c r="P263" s="27">
        <v>1.9533333333333331</v>
      </c>
      <c r="Q263" s="27">
        <v>4.4333333333333336</v>
      </c>
      <c r="R263" s="27">
        <v>4.6133333333333333</v>
      </c>
      <c r="S263" s="27">
        <v>6.123333333333334</v>
      </c>
      <c r="T263" s="27">
        <v>4.3099999999999996</v>
      </c>
      <c r="U263" s="27">
        <v>5.31</v>
      </c>
      <c r="V263" s="27">
        <v>1.8099999999999998</v>
      </c>
      <c r="W263" s="27">
        <v>2.59</v>
      </c>
      <c r="X263" s="27">
        <v>2.6266666666666669</v>
      </c>
      <c r="Y263" s="27">
        <v>21.330000000000002</v>
      </c>
      <c r="Z263" s="27">
        <v>7.4066666666666663</v>
      </c>
      <c r="AA263" s="27">
        <v>4.0366666666666662</v>
      </c>
      <c r="AB263" s="27">
        <v>2.0566666666666666</v>
      </c>
      <c r="AC263" s="27">
        <v>4.2166666666666677</v>
      </c>
      <c r="AD263" s="27">
        <v>2.97</v>
      </c>
      <c r="AE263" s="29">
        <v>1998.7333333333333</v>
      </c>
      <c r="AF263" s="29">
        <v>682555.33333333337</v>
      </c>
      <c r="AG263" s="25">
        <v>6.4671666666666674</v>
      </c>
      <c r="AH263" s="29">
        <v>3228.8683134035032</v>
      </c>
      <c r="AI263" s="27" t="s">
        <v>810</v>
      </c>
      <c r="AJ263" s="27">
        <v>66.117187879487346</v>
      </c>
      <c r="AK263" s="27">
        <v>97.515229697049321</v>
      </c>
      <c r="AL263" s="27">
        <v>163.63999999999999</v>
      </c>
      <c r="AM263" s="27">
        <v>200.0984</v>
      </c>
      <c r="AN263" s="27">
        <v>65.570000000000007</v>
      </c>
      <c r="AO263" s="30">
        <v>4.141</v>
      </c>
      <c r="AP263" s="27">
        <v>132.73333333333335</v>
      </c>
      <c r="AQ263" s="27">
        <v>183.4</v>
      </c>
      <c r="AR263" s="27">
        <v>146.28666666666666</v>
      </c>
      <c r="AS263" s="27">
        <v>11.37</v>
      </c>
      <c r="AT263" s="27">
        <v>508.18666666666672</v>
      </c>
      <c r="AU263" s="27">
        <v>5.5366666666666662</v>
      </c>
      <c r="AV263" s="27">
        <v>13.346666666666666</v>
      </c>
      <c r="AW263" s="27">
        <v>4.99</v>
      </c>
      <c r="AX263" s="27">
        <v>31.333333333333332</v>
      </c>
      <c r="AY263" s="27">
        <v>49.666666666666664</v>
      </c>
      <c r="AZ263" s="27">
        <v>3.89</v>
      </c>
      <c r="BA263" s="27">
        <v>1.2066666666666668</v>
      </c>
      <c r="BB263" s="27">
        <v>21.939999999999998</v>
      </c>
      <c r="BC263" s="27">
        <v>51.666666666666664</v>
      </c>
      <c r="BD263" s="27">
        <v>48</v>
      </c>
      <c r="BE263" s="27">
        <v>44</v>
      </c>
      <c r="BF263" s="27">
        <v>138.13</v>
      </c>
      <c r="BG263" s="27">
        <v>12.956666666666669</v>
      </c>
      <c r="BH263" s="27">
        <v>12.430000000000001</v>
      </c>
      <c r="BI263" s="27">
        <v>18.083333333333332</v>
      </c>
      <c r="BJ263" s="27">
        <v>3.4899999999999998</v>
      </c>
      <c r="BK263" s="27">
        <v>68.533333333333331</v>
      </c>
      <c r="BL263" s="27">
        <v>11.133333333333335</v>
      </c>
      <c r="BM263" s="27">
        <v>12.566666666666668</v>
      </c>
    </row>
    <row r="264" spans="1:65" x14ac:dyDescent="0.35">
      <c r="A264" s="13">
        <v>5336500700</v>
      </c>
      <c r="B264" t="s">
        <v>654</v>
      </c>
      <c r="C264" t="s">
        <v>663</v>
      </c>
      <c r="D264" t="s">
        <v>664</v>
      </c>
      <c r="E264" s="27">
        <v>13.96</v>
      </c>
      <c r="F264" s="27">
        <v>5.6615927750410506</v>
      </c>
      <c r="G264" s="27">
        <v>5.206666666666667</v>
      </c>
      <c r="H264" s="27">
        <v>2.780334722534477</v>
      </c>
      <c r="I264" s="27">
        <v>1.37</v>
      </c>
      <c r="J264" s="27">
        <v>4.8466666666666667</v>
      </c>
      <c r="K264" s="27">
        <v>4.4333333333333336</v>
      </c>
      <c r="L264" s="27">
        <v>1.67</v>
      </c>
      <c r="M264" s="27">
        <v>4.3266666666666662</v>
      </c>
      <c r="N264" s="27">
        <v>4.4266666666666667</v>
      </c>
      <c r="O264" s="27">
        <v>0.76000000000000012</v>
      </c>
      <c r="P264" s="27">
        <v>1.9433333333333334</v>
      </c>
      <c r="Q264" s="27">
        <v>4.5466666666666669</v>
      </c>
      <c r="R264" s="27">
        <v>4.4799999999999995</v>
      </c>
      <c r="S264" s="27">
        <v>6.3366666666666669</v>
      </c>
      <c r="T264" s="27">
        <v>4.38</v>
      </c>
      <c r="U264" s="27">
        <v>5.2033333333333331</v>
      </c>
      <c r="V264" s="27">
        <v>1.8466666666666667</v>
      </c>
      <c r="W264" s="27">
        <v>2.6333333333333333</v>
      </c>
      <c r="X264" s="27">
        <v>2.6066666666666669</v>
      </c>
      <c r="Y264" s="27">
        <v>21.526666666666667</v>
      </c>
      <c r="Z264" s="27">
        <v>7.2399999999999993</v>
      </c>
      <c r="AA264" s="27">
        <v>3.9666666666666668</v>
      </c>
      <c r="AB264" s="27">
        <v>2.0733333333333337</v>
      </c>
      <c r="AC264" s="27">
        <v>4.1499999999999995</v>
      </c>
      <c r="AD264" s="27">
        <v>2.8766666666666669</v>
      </c>
      <c r="AE264" s="29">
        <v>1909.2766666666666</v>
      </c>
      <c r="AF264" s="29">
        <v>601329.66666666663</v>
      </c>
      <c r="AG264" s="25">
        <v>6.4724999999999993</v>
      </c>
      <c r="AH264" s="29">
        <v>2843.9054520490586</v>
      </c>
      <c r="AI264" s="27" t="s">
        <v>810</v>
      </c>
      <c r="AJ264" s="27">
        <v>75.672303136282551</v>
      </c>
      <c r="AK264" s="27">
        <v>99.707663158768582</v>
      </c>
      <c r="AL264" s="27">
        <v>175.38</v>
      </c>
      <c r="AM264" s="27">
        <v>207.10695000000001</v>
      </c>
      <c r="AN264" s="27">
        <v>77.69</v>
      </c>
      <c r="AO264" s="30">
        <v>4.391</v>
      </c>
      <c r="AP264" s="27">
        <v>242.13666666666668</v>
      </c>
      <c r="AQ264" s="27">
        <v>139.76666666666668</v>
      </c>
      <c r="AR264" s="27">
        <v>164.29666666666665</v>
      </c>
      <c r="AS264" s="27">
        <v>11.87</v>
      </c>
      <c r="AT264" s="27">
        <v>448.83</v>
      </c>
      <c r="AU264" s="27">
        <v>6.4366666666666674</v>
      </c>
      <c r="AV264" s="27">
        <v>14.856666666666667</v>
      </c>
      <c r="AW264" s="27">
        <v>5.4899999999999993</v>
      </c>
      <c r="AX264" s="27">
        <v>32.116666666666667</v>
      </c>
      <c r="AY264" s="27">
        <v>43.476666666666667</v>
      </c>
      <c r="AZ264" s="27">
        <v>3.4566666666666666</v>
      </c>
      <c r="BA264" s="27">
        <v>1.2366666666666666</v>
      </c>
      <c r="BB264" s="27">
        <v>20.536666666666665</v>
      </c>
      <c r="BC264" s="27">
        <v>48.416666666666664</v>
      </c>
      <c r="BD264" s="27">
        <v>30.066666666666666</v>
      </c>
      <c r="BE264" s="27">
        <v>42.913333333333334</v>
      </c>
      <c r="BF264" s="27">
        <v>118.33333333333333</v>
      </c>
      <c r="BG264" s="27">
        <v>14.218333333333334</v>
      </c>
      <c r="BH264" s="27">
        <v>11.87</v>
      </c>
      <c r="BI264" s="27">
        <v>17.556666666666668</v>
      </c>
      <c r="BJ264" s="27">
        <v>3.5966666666666662</v>
      </c>
      <c r="BK264" s="27">
        <v>65.296666666666667</v>
      </c>
      <c r="BL264" s="27">
        <v>11.770000000000001</v>
      </c>
      <c r="BM264" s="27">
        <v>12.776666666666666</v>
      </c>
    </row>
    <row r="265" spans="1:65" x14ac:dyDescent="0.35">
      <c r="A265" s="13">
        <v>5342644800</v>
      </c>
      <c r="B265" t="s">
        <v>654</v>
      </c>
      <c r="C265" t="s">
        <v>840</v>
      </c>
      <c r="D265" t="s">
        <v>666</v>
      </c>
      <c r="E265" s="27">
        <v>13.848183099493882</v>
      </c>
      <c r="F265" s="27">
        <v>5.540662100456621</v>
      </c>
      <c r="G265" s="27">
        <v>5.8074240422721273</v>
      </c>
      <c r="H265" s="27">
        <v>2.548639684036393</v>
      </c>
      <c r="I265" s="27">
        <v>1.5221597796143254</v>
      </c>
      <c r="J265" s="27">
        <v>5.1035609103078983</v>
      </c>
      <c r="K265" s="27">
        <v>4.6998895790200139</v>
      </c>
      <c r="L265" s="27">
        <v>1.8185800604229605</v>
      </c>
      <c r="M265" s="27">
        <v>5.0753623188405799</v>
      </c>
      <c r="N265" s="27">
        <v>4.4936530324400561</v>
      </c>
      <c r="O265" s="27">
        <v>0.91836095764272574</v>
      </c>
      <c r="P265" s="27">
        <v>1.961628883291352</v>
      </c>
      <c r="Q265" s="27">
        <v>4.7170137382501807</v>
      </c>
      <c r="R265" s="27">
        <v>4.7914300736067306</v>
      </c>
      <c r="S265" s="27">
        <v>6.7782411757619556</v>
      </c>
      <c r="T265" s="27">
        <v>4.8842931937172773</v>
      </c>
      <c r="U265" s="27">
        <v>5.7277327935222671</v>
      </c>
      <c r="V265" s="27">
        <v>2.0652850603412403</v>
      </c>
      <c r="W265" s="27">
        <v>2.7199630996309967</v>
      </c>
      <c r="X265" s="27">
        <v>2.73075</v>
      </c>
      <c r="Y265" s="27">
        <v>22.430008149959249</v>
      </c>
      <c r="Z265" s="27">
        <v>8.4655076063334374</v>
      </c>
      <c r="AA265" s="27">
        <v>4.2954617737003051</v>
      </c>
      <c r="AB265" s="27">
        <v>2.2579066207424421</v>
      </c>
      <c r="AC265" s="27">
        <v>4.439732022363601</v>
      </c>
      <c r="AD265" s="27">
        <v>3.0022964264792034</v>
      </c>
      <c r="AE265" s="29">
        <v>3318.6299999999997</v>
      </c>
      <c r="AF265" s="29">
        <v>1014801.3333333334</v>
      </c>
      <c r="AG265" s="25">
        <v>6.7198333333333329</v>
      </c>
      <c r="AH265" s="29">
        <v>4924.2023449097069</v>
      </c>
      <c r="AI265" s="27">
        <v>193.40602067114025</v>
      </c>
      <c r="AJ265" s="27" t="s">
        <v>810</v>
      </c>
      <c r="AK265" s="27" t="s">
        <v>810</v>
      </c>
      <c r="AL265" s="27">
        <v>193.40602067114025</v>
      </c>
      <c r="AM265" s="27">
        <v>202.97145</v>
      </c>
      <c r="AN265" s="27">
        <v>67.2</v>
      </c>
      <c r="AO265" s="30">
        <v>4.6638333333333328</v>
      </c>
      <c r="AP265" s="27">
        <v>198.49</v>
      </c>
      <c r="AQ265" s="27">
        <v>236.25</v>
      </c>
      <c r="AR265" s="27">
        <v>149.38666666666668</v>
      </c>
      <c r="AS265" s="27">
        <v>12.466674148133032</v>
      </c>
      <c r="AT265" s="27">
        <v>446.40333333333336</v>
      </c>
      <c r="AU265" s="27">
        <v>5.5399999999999991</v>
      </c>
      <c r="AV265" s="27">
        <v>14.403333333333331</v>
      </c>
      <c r="AW265" s="27">
        <v>5.8233333333333333</v>
      </c>
      <c r="AX265" s="27">
        <v>50.199999999999996</v>
      </c>
      <c r="AY265" s="27">
        <v>72.25</v>
      </c>
      <c r="AZ265" s="27">
        <v>3.9593245469522245</v>
      </c>
      <c r="BA265" s="27">
        <v>1.4023809523809525</v>
      </c>
      <c r="BB265" s="27">
        <v>22.873333333333335</v>
      </c>
      <c r="BC265" s="27">
        <v>40.356666666666669</v>
      </c>
      <c r="BD265" s="27">
        <v>31.11</v>
      </c>
      <c r="BE265" s="27">
        <v>37.043333333333329</v>
      </c>
      <c r="BF265" s="27">
        <v>96.100000000000009</v>
      </c>
      <c r="BG265" s="27">
        <v>16.763333333333335</v>
      </c>
      <c r="BH265" s="27">
        <v>16.373333333333331</v>
      </c>
      <c r="BI265" s="27">
        <v>21.586666666666662</v>
      </c>
      <c r="BJ265" s="27">
        <v>4.04</v>
      </c>
      <c r="BK265" s="27">
        <v>87.833333333333329</v>
      </c>
      <c r="BL265" s="27">
        <v>12.143846569421934</v>
      </c>
      <c r="BM265" s="27">
        <v>13.075032780563054</v>
      </c>
    </row>
    <row r="266" spans="1:65" x14ac:dyDescent="0.35">
      <c r="A266" s="13">
        <v>5344060840</v>
      </c>
      <c r="B266" t="s">
        <v>654</v>
      </c>
      <c r="C266" t="s">
        <v>667</v>
      </c>
      <c r="D266" t="s">
        <v>668</v>
      </c>
      <c r="E266" s="27">
        <v>14.077063700160217</v>
      </c>
      <c r="F266" s="27">
        <v>6.172311479420487</v>
      </c>
      <c r="G266" s="27">
        <v>5.3082329945475664</v>
      </c>
      <c r="H266" s="27">
        <v>2.2176641843084166</v>
      </c>
      <c r="I266" s="27">
        <v>1.4014523794567513</v>
      </c>
      <c r="J266" s="27">
        <v>4.9195189435217976</v>
      </c>
      <c r="K266" s="27">
        <v>4.5260642999127185</v>
      </c>
      <c r="L266" s="27">
        <v>1.7447156099290211</v>
      </c>
      <c r="M266" s="27">
        <v>4.5396200377785396</v>
      </c>
      <c r="N266" s="27">
        <v>4.8891321773811063</v>
      </c>
      <c r="O266" s="27">
        <v>0.95686753620164711</v>
      </c>
      <c r="P266" s="27">
        <v>1.9659552647113046</v>
      </c>
      <c r="Q266" s="27">
        <v>4.4587582163643633</v>
      </c>
      <c r="R266" s="27">
        <v>4.6113298723304865</v>
      </c>
      <c r="S266" s="27">
        <v>6.3210713488024224</v>
      </c>
      <c r="T266" s="27">
        <v>4.4330104802987229</v>
      </c>
      <c r="U266" s="27">
        <v>5.3486909466878823</v>
      </c>
      <c r="V266" s="27">
        <v>1.9110055441893781</v>
      </c>
      <c r="W266" s="27">
        <v>2.6292807670159459</v>
      </c>
      <c r="X266" s="27">
        <v>2.5432297228146932</v>
      </c>
      <c r="Y266" s="27">
        <v>21.579090744174408</v>
      </c>
      <c r="Z266" s="27">
        <v>6.9843122364512196</v>
      </c>
      <c r="AA266" s="27">
        <v>4.1102531554982562</v>
      </c>
      <c r="AB266" s="27">
        <v>2.0849868284185722</v>
      </c>
      <c r="AC266" s="27">
        <v>4.2375803283295435</v>
      </c>
      <c r="AD266" s="27">
        <v>2.8798900789738924</v>
      </c>
      <c r="AE266" s="29">
        <v>1201.9800890012518</v>
      </c>
      <c r="AF266" s="29">
        <v>479992.72765135189</v>
      </c>
      <c r="AG266" s="25">
        <v>6.5279661786612726</v>
      </c>
      <c r="AH266" s="29">
        <v>2282.2883196260145</v>
      </c>
      <c r="AI266" s="27" t="s">
        <v>810</v>
      </c>
      <c r="AJ266" s="27">
        <v>63.603464636511298</v>
      </c>
      <c r="AK266" s="27">
        <v>114.59610720505196</v>
      </c>
      <c r="AL266" s="27">
        <v>178.2</v>
      </c>
      <c r="AM266" s="27">
        <v>201.25430632578642</v>
      </c>
      <c r="AN266" s="27">
        <v>60.582539911268746</v>
      </c>
      <c r="AO266" s="30">
        <v>4.2995473746216222</v>
      </c>
      <c r="AP266" s="27">
        <v>165.73135579043068</v>
      </c>
      <c r="AQ266" s="27">
        <v>168.5498034999049</v>
      </c>
      <c r="AR266" s="27">
        <v>118.00706154646424</v>
      </c>
      <c r="AS266" s="27">
        <v>11.490434697273168</v>
      </c>
      <c r="AT266" s="27">
        <v>477.18245585696121</v>
      </c>
      <c r="AU266" s="27">
        <v>6.4819788826155049</v>
      </c>
      <c r="AV266" s="27">
        <v>11.228702130307013</v>
      </c>
      <c r="AW266" s="27">
        <v>4.95480342812992</v>
      </c>
      <c r="AX266" s="27">
        <v>27.825423346243934</v>
      </c>
      <c r="AY266" s="27">
        <v>51.821130405972553</v>
      </c>
      <c r="AZ266" s="27">
        <v>3.7164641641924754</v>
      </c>
      <c r="BA266" s="27">
        <v>1.2884142483175554</v>
      </c>
      <c r="BB266" s="27">
        <v>17.063442698645321</v>
      </c>
      <c r="BC266" s="27">
        <v>25.993237639238629</v>
      </c>
      <c r="BD266" s="27">
        <v>23.951289143513865</v>
      </c>
      <c r="BE266" s="27">
        <v>30.528043912053846</v>
      </c>
      <c r="BF266" s="27">
        <v>76.888389115781891</v>
      </c>
      <c r="BG266" s="27">
        <v>10.727058514917092</v>
      </c>
      <c r="BH266" s="27">
        <v>14.88603784910795</v>
      </c>
      <c r="BI266" s="27">
        <v>23.190494818304568</v>
      </c>
      <c r="BJ266" s="27">
        <v>3.3556055284536548</v>
      </c>
      <c r="BK266" s="27">
        <v>58.828124845162982</v>
      </c>
      <c r="BL266" s="27">
        <v>11.570643118221261</v>
      </c>
      <c r="BM266" s="27">
        <v>12.74356353786896</v>
      </c>
    </row>
    <row r="267" spans="1:65" x14ac:dyDescent="0.35">
      <c r="A267" s="13">
        <v>5345104880</v>
      </c>
      <c r="B267" t="s">
        <v>654</v>
      </c>
      <c r="C267" t="s">
        <v>856</v>
      </c>
      <c r="D267" t="s">
        <v>857</v>
      </c>
      <c r="E267" s="27">
        <v>14.158294326351518</v>
      </c>
      <c r="F267" s="27">
        <v>5.7113657219311724</v>
      </c>
      <c r="G267" s="27">
        <v>5.5047313084888918</v>
      </c>
      <c r="H267" s="27">
        <v>2.5529362846800416</v>
      </c>
      <c r="I267" s="27">
        <v>1.424603641479167</v>
      </c>
      <c r="J267" s="27">
        <v>5.138656926370551</v>
      </c>
      <c r="K267" s="27">
        <v>4.5609425499474563</v>
      </c>
      <c r="L267" s="27">
        <v>1.8188178734305713</v>
      </c>
      <c r="M267" s="27">
        <v>4.8778008453103139</v>
      </c>
      <c r="N267" s="27">
        <v>3.8701685487711734</v>
      </c>
      <c r="O267" s="27">
        <v>0.92310361876177893</v>
      </c>
      <c r="P267" s="27">
        <v>1.9249355501407195</v>
      </c>
      <c r="Q267" s="27">
        <v>4.6019788977823941</v>
      </c>
      <c r="R267" s="27">
        <v>4.6392116128622947</v>
      </c>
      <c r="S267" s="27">
        <v>6.3921045302335635</v>
      </c>
      <c r="T267" s="27">
        <v>4.7779852363875994</v>
      </c>
      <c r="U267" s="27">
        <v>5.7561855134310207</v>
      </c>
      <c r="V267" s="27">
        <v>1.9385657061016943</v>
      </c>
      <c r="W267" s="27">
        <v>2.6741379357965989</v>
      </c>
      <c r="X267" s="27">
        <v>2.5821950315826432</v>
      </c>
      <c r="Y267" s="27">
        <v>21.613144371342603</v>
      </c>
      <c r="Z267" s="27">
        <v>7.7789421306890079</v>
      </c>
      <c r="AA267" s="27">
        <v>4.1835006470864649</v>
      </c>
      <c r="AB267" s="27">
        <v>2.1594648910804524</v>
      </c>
      <c r="AC267" s="27">
        <v>4.3563990934535113</v>
      </c>
      <c r="AD267" s="27">
        <v>2.9692957758221357</v>
      </c>
      <c r="AE267" s="29">
        <v>2186.0500817588845</v>
      </c>
      <c r="AF267" s="29">
        <v>622476.49919460353</v>
      </c>
      <c r="AG267" s="25">
        <v>6.8229396208202173</v>
      </c>
      <c r="AH267" s="29">
        <v>3051.235745309848</v>
      </c>
      <c r="AI267" s="27" t="s">
        <v>810</v>
      </c>
      <c r="AJ267" s="27">
        <v>70.39777446924181</v>
      </c>
      <c r="AK267" s="27">
        <v>98.896486344348546</v>
      </c>
      <c r="AL267" s="27">
        <v>169.3</v>
      </c>
      <c r="AM267" s="27">
        <v>204.77714442982688</v>
      </c>
      <c r="AN267" s="27">
        <v>78.737494622445311</v>
      </c>
      <c r="AO267" s="30">
        <v>4.1963840945912345</v>
      </c>
      <c r="AP267" s="27">
        <v>191.80697770336317</v>
      </c>
      <c r="AQ267" s="27">
        <v>192.99374482614499</v>
      </c>
      <c r="AR267" s="27">
        <v>127.12062456736446</v>
      </c>
      <c r="AS267" s="27">
        <v>11.849409751965529</v>
      </c>
      <c r="AT267" s="27">
        <v>555.69714564293974</v>
      </c>
      <c r="AU267" s="27">
        <v>6.4247828685758632</v>
      </c>
      <c r="AV267" s="27">
        <v>15.131137249066484</v>
      </c>
      <c r="AW267" s="27">
        <v>6.2793790340740339</v>
      </c>
      <c r="AX267" s="27">
        <v>23.755084432988752</v>
      </c>
      <c r="AY267" s="27">
        <v>54.26943707276839</v>
      </c>
      <c r="AZ267" s="27">
        <v>4.1494098353514746</v>
      </c>
      <c r="BA267" s="27">
        <v>1.377819488393065</v>
      </c>
      <c r="BB267" s="27">
        <v>24.236741878766512</v>
      </c>
      <c r="BC267" s="27">
        <v>48.365269690127356</v>
      </c>
      <c r="BD267" s="27">
        <v>28.896818756458561</v>
      </c>
      <c r="BE267" s="27">
        <v>46.131271601534763</v>
      </c>
      <c r="BF267" s="27">
        <v>94.052511028368954</v>
      </c>
      <c r="BG267" s="27">
        <v>12.299519115867732</v>
      </c>
      <c r="BH267" s="27">
        <v>11.920211301332614</v>
      </c>
      <c r="BI267" s="27">
        <v>21.088028392291534</v>
      </c>
      <c r="BJ267" s="27">
        <v>4.0741084506035845</v>
      </c>
      <c r="BK267" s="27">
        <v>82.404102997516759</v>
      </c>
      <c r="BL267" s="27">
        <v>11.743781112129122</v>
      </c>
      <c r="BM267" s="27">
        <v>13.166990997092507</v>
      </c>
    </row>
    <row r="268" spans="1:65" x14ac:dyDescent="0.35">
      <c r="A268" s="13">
        <v>5348300915</v>
      </c>
      <c r="B268" t="s">
        <v>654</v>
      </c>
      <c r="C268" t="s">
        <v>669</v>
      </c>
      <c r="D268" t="s">
        <v>670</v>
      </c>
      <c r="E268" s="27">
        <v>14.054624232724017</v>
      </c>
      <c r="F268" s="27">
        <v>6.3440031901473661</v>
      </c>
      <c r="G268" s="27">
        <v>5.1558102809035011</v>
      </c>
      <c r="H268" s="27">
        <v>2.2616001662011311</v>
      </c>
      <c r="I268" s="27">
        <v>1.2772583843373466</v>
      </c>
      <c r="J268" s="27">
        <v>4.9306233607487249</v>
      </c>
      <c r="K268" s="27">
        <v>4.5346235121366627</v>
      </c>
      <c r="L268" s="27">
        <v>1.7404090228021463</v>
      </c>
      <c r="M268" s="27">
        <v>4.384889742934118</v>
      </c>
      <c r="N268" s="27">
        <v>4.443209747687014</v>
      </c>
      <c r="O268" s="27">
        <v>0.75597003592162293</v>
      </c>
      <c r="P268" s="27">
        <v>1.9528392116106528</v>
      </c>
      <c r="Q268" s="27">
        <v>4.4594680861225866</v>
      </c>
      <c r="R268" s="27">
        <v>4.361507923710974</v>
      </c>
      <c r="S268" s="27">
        <v>6.4049340251615989</v>
      </c>
      <c r="T268" s="27">
        <v>4.4627947748651229</v>
      </c>
      <c r="U268" s="27">
        <v>5.4901224470390231</v>
      </c>
      <c r="V268" s="27">
        <v>1.4840014616519468</v>
      </c>
      <c r="W268" s="27">
        <v>2.6273728041440827</v>
      </c>
      <c r="X268" s="27">
        <v>2.3808779224579166</v>
      </c>
      <c r="Y268" s="27">
        <v>21.024612363345849</v>
      </c>
      <c r="Z268" s="27">
        <v>7.0509638603624936</v>
      </c>
      <c r="AA268" s="27">
        <v>3.9480107818628909</v>
      </c>
      <c r="AB268" s="27">
        <v>1.8051533121830936</v>
      </c>
      <c r="AC268" s="27">
        <v>4.151941152778619</v>
      </c>
      <c r="AD268" s="27">
        <v>2.8990779506857205</v>
      </c>
      <c r="AE268" s="29">
        <v>1854.3559823532914</v>
      </c>
      <c r="AF268" s="29">
        <v>705092.47724082274</v>
      </c>
      <c r="AG268" s="25">
        <v>6.7723914985653488</v>
      </c>
      <c r="AH268" s="29">
        <v>3432.6688994609544</v>
      </c>
      <c r="AI268" s="27" t="s">
        <v>810</v>
      </c>
      <c r="AJ268" s="27">
        <v>31.482041402724615</v>
      </c>
      <c r="AK268" s="27">
        <v>107.91625157420697</v>
      </c>
      <c r="AL268" s="27">
        <v>139.4</v>
      </c>
      <c r="AM268" s="27">
        <v>200.22337694401122</v>
      </c>
      <c r="AN268" s="27">
        <v>81.972253722515006</v>
      </c>
      <c r="AO268" s="30">
        <v>4.4453167383879686</v>
      </c>
      <c r="AP268" s="27">
        <v>211.7192279210752</v>
      </c>
      <c r="AQ268" s="27">
        <v>183.17986347925554</v>
      </c>
      <c r="AR268" s="27">
        <v>123.41969020859814</v>
      </c>
      <c r="AS268" s="27">
        <v>11.617385180688357</v>
      </c>
      <c r="AT268" s="27">
        <v>465.69497500233092</v>
      </c>
      <c r="AU268" s="27">
        <v>5.5299960123919698</v>
      </c>
      <c r="AV268" s="27">
        <v>14.202488723686265</v>
      </c>
      <c r="AW268" s="27">
        <v>6.4392051006586017</v>
      </c>
      <c r="AX268" s="27">
        <v>30.162557954665889</v>
      </c>
      <c r="AY268" s="27">
        <v>47.670437807189764</v>
      </c>
      <c r="AZ268" s="27">
        <v>3.7756076514749495</v>
      </c>
      <c r="BA268" s="27">
        <v>1.2502868786506403</v>
      </c>
      <c r="BB268" s="27">
        <v>14.794694418211591</v>
      </c>
      <c r="BC268" s="27">
        <v>29.67378063212497</v>
      </c>
      <c r="BD268" s="27">
        <v>24.205770342826696</v>
      </c>
      <c r="BE268" s="27">
        <v>24.742421181710309</v>
      </c>
      <c r="BF268" s="27">
        <v>119.30206491374877</v>
      </c>
      <c r="BG268" s="27">
        <v>14.597229628192332</v>
      </c>
      <c r="BH268" s="27">
        <v>13.592175088111707</v>
      </c>
      <c r="BI268" s="27">
        <v>26.837957969261325</v>
      </c>
      <c r="BJ268" s="27">
        <v>4.0356756529598874</v>
      </c>
      <c r="BK268" s="27">
        <v>78.525523742949375</v>
      </c>
      <c r="BL268" s="27">
        <v>11.672616852118319</v>
      </c>
      <c r="BM268" s="27">
        <v>13.059235983854252</v>
      </c>
    </row>
    <row r="269" spans="1:65" x14ac:dyDescent="0.35">
      <c r="A269" s="13">
        <v>5349420950</v>
      </c>
      <c r="B269" t="s">
        <v>654</v>
      </c>
      <c r="C269" t="s">
        <v>671</v>
      </c>
      <c r="D269" t="s">
        <v>672</v>
      </c>
      <c r="E269" s="27">
        <v>14.056666666666667</v>
      </c>
      <c r="F269" s="27">
        <v>6.3859012345679007</v>
      </c>
      <c r="G269" s="27">
        <v>5.3166666666666664</v>
      </c>
      <c r="H269" s="27">
        <v>1.5170515987192601</v>
      </c>
      <c r="I269" s="27">
        <v>1.2966666666666669</v>
      </c>
      <c r="J269" s="27">
        <v>5.07</v>
      </c>
      <c r="K269" s="27">
        <v>4.4400000000000004</v>
      </c>
      <c r="L269" s="27">
        <v>1.6766666666666667</v>
      </c>
      <c r="M269" s="27">
        <v>4.5233333333333334</v>
      </c>
      <c r="N269" s="27">
        <v>4.4300000000000006</v>
      </c>
      <c r="O269" s="27">
        <v>0.69</v>
      </c>
      <c r="P269" s="27">
        <v>1.9466666666666665</v>
      </c>
      <c r="Q269" s="27">
        <v>4.503333333333333</v>
      </c>
      <c r="R269" s="27">
        <v>4.54</v>
      </c>
      <c r="S269" s="27">
        <v>6.1566666666666663</v>
      </c>
      <c r="T269" s="27">
        <v>4.6133333333333333</v>
      </c>
      <c r="U269" s="27">
        <v>5.123333333333334</v>
      </c>
      <c r="V269" s="27">
        <v>2.0566666666666666</v>
      </c>
      <c r="W269" s="27">
        <v>2.6633333333333336</v>
      </c>
      <c r="X269" s="27">
        <v>2.3833333333333333</v>
      </c>
      <c r="Y269" s="27">
        <v>20.686666666666667</v>
      </c>
      <c r="Z269" s="27">
        <v>6.7966666666666669</v>
      </c>
      <c r="AA269" s="27">
        <v>3.9499999999999997</v>
      </c>
      <c r="AB269" s="27">
        <v>2.1666666666666665</v>
      </c>
      <c r="AC269" s="27">
        <v>4.1133333333333333</v>
      </c>
      <c r="AD269" s="27">
        <v>2.8866666666666667</v>
      </c>
      <c r="AE269" s="29">
        <v>1019</v>
      </c>
      <c r="AF269" s="29">
        <v>482550</v>
      </c>
      <c r="AG269" s="25">
        <v>6.5692857142857148</v>
      </c>
      <c r="AH269" s="29">
        <v>2306.4979734900862</v>
      </c>
      <c r="AI269" s="27" t="s">
        <v>810</v>
      </c>
      <c r="AJ269" s="27">
        <v>69.855289030866402</v>
      </c>
      <c r="AK269" s="27">
        <v>99.31269203105829</v>
      </c>
      <c r="AL269" s="27">
        <v>169.17000000000002</v>
      </c>
      <c r="AM269" s="27">
        <v>190.47194999999999</v>
      </c>
      <c r="AN269" s="27">
        <v>64.61</v>
      </c>
      <c r="AO269" s="30">
        <v>4.214666666666667</v>
      </c>
      <c r="AP269" s="27">
        <v>191.80666666666664</v>
      </c>
      <c r="AQ269" s="27">
        <v>151.56</v>
      </c>
      <c r="AR269" s="27">
        <v>123.54333333333334</v>
      </c>
      <c r="AS269" s="27">
        <v>11.466666666666667</v>
      </c>
      <c r="AT269" s="27">
        <v>519.99</v>
      </c>
      <c r="AU269" s="27">
        <v>5.669999999999999</v>
      </c>
      <c r="AV269" s="27">
        <v>12.433333333333335</v>
      </c>
      <c r="AW269" s="27">
        <v>4.96</v>
      </c>
      <c r="AX269" s="27">
        <v>31.666666666666668</v>
      </c>
      <c r="AY269" s="27">
        <v>35.693333333333335</v>
      </c>
      <c r="AZ269" s="27">
        <v>3.9733333333333332</v>
      </c>
      <c r="BA269" s="27">
        <v>1.1733333333333333</v>
      </c>
      <c r="BB269" s="27">
        <v>23.02</v>
      </c>
      <c r="BC269" s="27">
        <v>36.75</v>
      </c>
      <c r="BD269" s="27">
        <v>24.45</v>
      </c>
      <c r="BE269" s="27">
        <v>32.943333333333335</v>
      </c>
      <c r="BF269" s="27">
        <v>93.3</v>
      </c>
      <c r="BG269" s="27">
        <v>11.246666666666668</v>
      </c>
      <c r="BH269" s="27">
        <v>13.583333333333334</v>
      </c>
      <c r="BI269" s="27">
        <v>15.446666666666667</v>
      </c>
      <c r="BJ269" s="27">
        <v>2.8800000000000003</v>
      </c>
      <c r="BK269" s="27">
        <v>64.723333333333343</v>
      </c>
      <c r="BL269" s="27">
        <v>11.486666666666666</v>
      </c>
      <c r="BM269" s="27">
        <v>12.43</v>
      </c>
    </row>
    <row r="270" spans="1:65" x14ac:dyDescent="0.35">
      <c r="A270" s="13">
        <v>5416620200</v>
      </c>
      <c r="B270" t="s">
        <v>673</v>
      </c>
      <c r="C270" t="s">
        <v>841</v>
      </c>
      <c r="D270" t="s">
        <v>842</v>
      </c>
      <c r="E270" s="27">
        <v>13.793333333333331</v>
      </c>
      <c r="F270" s="27">
        <v>5.5749740932642489</v>
      </c>
      <c r="G270" s="27">
        <v>5.2666666666666666</v>
      </c>
      <c r="H270" s="27">
        <v>1.3533333333333335</v>
      </c>
      <c r="I270" s="27">
        <v>1.17</v>
      </c>
      <c r="J270" s="27">
        <v>4.83</v>
      </c>
      <c r="K270" s="27">
        <v>4.7700000000000005</v>
      </c>
      <c r="L270" s="27">
        <v>1.58</v>
      </c>
      <c r="M270" s="27">
        <v>4.6933333333333325</v>
      </c>
      <c r="N270" s="27">
        <v>5.16</v>
      </c>
      <c r="O270" s="27">
        <v>0.70666666666666667</v>
      </c>
      <c r="P270" s="27">
        <v>1.8099999999999998</v>
      </c>
      <c r="Q270" s="27">
        <v>3.8699999999999997</v>
      </c>
      <c r="R270" s="27">
        <v>4.5333333333333341</v>
      </c>
      <c r="S270" s="27">
        <v>5.8533333333333326</v>
      </c>
      <c r="T270" s="27">
        <v>4.18</v>
      </c>
      <c r="U270" s="27">
        <v>5.3233333333333333</v>
      </c>
      <c r="V270" s="27">
        <v>1.4933333333333334</v>
      </c>
      <c r="W270" s="27">
        <v>2.4166666666666665</v>
      </c>
      <c r="X270" s="27">
        <v>2.02</v>
      </c>
      <c r="Y270" s="27">
        <v>19.126666666666665</v>
      </c>
      <c r="Z270" s="27">
        <v>7.6566666666666663</v>
      </c>
      <c r="AA270" s="27">
        <v>3.94</v>
      </c>
      <c r="AB270" s="27">
        <v>2.0033333333333334</v>
      </c>
      <c r="AC270" s="27">
        <v>3.91</v>
      </c>
      <c r="AD270" s="27">
        <v>2.82</v>
      </c>
      <c r="AE270" s="29">
        <v>1004.0166666666668</v>
      </c>
      <c r="AF270" s="29">
        <v>269988.66666666669</v>
      </c>
      <c r="AG270" s="25">
        <v>7</v>
      </c>
      <c r="AH270" s="29">
        <v>1346.9294020387872</v>
      </c>
      <c r="AI270" s="27" t="s">
        <v>810</v>
      </c>
      <c r="AJ270" s="27">
        <v>79.297638955555556</v>
      </c>
      <c r="AK270" s="27">
        <v>110.17388114822973</v>
      </c>
      <c r="AL270" s="27">
        <v>189.47</v>
      </c>
      <c r="AM270" s="27">
        <v>186.09415000000001</v>
      </c>
      <c r="AN270" s="27">
        <v>52</v>
      </c>
      <c r="AO270" s="30">
        <v>3.355833333333333</v>
      </c>
      <c r="AP270" s="27">
        <v>172.33333333333334</v>
      </c>
      <c r="AQ270" s="27">
        <v>158.83333333333334</v>
      </c>
      <c r="AR270" s="27">
        <v>107.83333333333333</v>
      </c>
      <c r="AS270" s="27">
        <v>10.49</v>
      </c>
      <c r="AT270" s="27">
        <v>355.05333333333334</v>
      </c>
      <c r="AU270" s="27">
        <v>5.1333333333333329</v>
      </c>
      <c r="AV270" s="27">
        <v>11.313333333333333</v>
      </c>
      <c r="AW270" s="27">
        <v>5</v>
      </c>
      <c r="AX270" s="27">
        <v>18.776666666666667</v>
      </c>
      <c r="AY270" s="27">
        <v>46.223333333333336</v>
      </c>
      <c r="AZ270" s="27">
        <v>3.563333333333333</v>
      </c>
      <c r="BA270" s="27">
        <v>1.1766666666666667</v>
      </c>
      <c r="BB270" s="27">
        <v>19.27</v>
      </c>
      <c r="BC270" s="27">
        <v>39.873333333333335</v>
      </c>
      <c r="BD270" s="27">
        <v>27.143333333333331</v>
      </c>
      <c r="BE270" s="27">
        <v>29.41333333333333</v>
      </c>
      <c r="BF270" s="27">
        <v>80.42</v>
      </c>
      <c r="BG270" s="27">
        <v>6.6627777777777775</v>
      </c>
      <c r="BH270" s="27">
        <v>12.410000000000002</v>
      </c>
      <c r="BI270" s="27">
        <v>13.666666666666666</v>
      </c>
      <c r="BJ270" s="27">
        <v>3.41</v>
      </c>
      <c r="BK270" s="27">
        <v>72.553333333333327</v>
      </c>
      <c r="BL270" s="27">
        <v>10.19</v>
      </c>
      <c r="BM270" s="27">
        <v>13.406666666666666</v>
      </c>
    </row>
    <row r="271" spans="1:65" x14ac:dyDescent="0.35">
      <c r="A271" s="13">
        <v>5434060550</v>
      </c>
      <c r="B271" t="s">
        <v>673</v>
      </c>
      <c r="C271" t="s">
        <v>674</v>
      </c>
      <c r="D271" t="s">
        <v>675</v>
      </c>
      <c r="E271" s="27">
        <v>13.75</v>
      </c>
      <c r="F271" s="27">
        <v>5.6324000000000005</v>
      </c>
      <c r="G271" s="27">
        <v>4.84</v>
      </c>
      <c r="H271" s="27">
        <v>1.3499999999999999</v>
      </c>
      <c r="I271" s="27">
        <v>1.1333333333333333</v>
      </c>
      <c r="J271" s="27">
        <v>4.5599999999999996</v>
      </c>
      <c r="K271" s="27">
        <v>4.0633333333333326</v>
      </c>
      <c r="L271" s="27">
        <v>1.5633333333333332</v>
      </c>
      <c r="M271" s="27">
        <v>4.3466666666666667</v>
      </c>
      <c r="N271" s="27">
        <v>5.4933333333333332</v>
      </c>
      <c r="O271" s="27">
        <v>0.73999999999999988</v>
      </c>
      <c r="P271" s="27">
        <v>1.8099999999999998</v>
      </c>
      <c r="Q271" s="27">
        <v>3.6933333333333334</v>
      </c>
      <c r="R271" s="27">
        <v>4.4066666666666663</v>
      </c>
      <c r="S271" s="27">
        <v>5.7100000000000009</v>
      </c>
      <c r="T271" s="27">
        <v>4.13</v>
      </c>
      <c r="U271" s="27">
        <v>5.2133333333333338</v>
      </c>
      <c r="V271" s="27">
        <v>1.4799999999999998</v>
      </c>
      <c r="W271" s="27">
        <v>2.35</v>
      </c>
      <c r="X271" s="27">
        <v>1.9533333333333331</v>
      </c>
      <c r="Y271" s="27">
        <v>18.973333333333333</v>
      </c>
      <c r="Z271" s="27">
        <v>6.9533333333333331</v>
      </c>
      <c r="AA271" s="27">
        <v>3.3800000000000003</v>
      </c>
      <c r="AB271" s="27">
        <v>1.7333333333333334</v>
      </c>
      <c r="AC271" s="27">
        <v>3.8200000000000003</v>
      </c>
      <c r="AD271" s="27">
        <v>2.73</v>
      </c>
      <c r="AE271" s="29">
        <v>975.14</v>
      </c>
      <c r="AF271" s="29">
        <v>367599</v>
      </c>
      <c r="AG271" s="25">
        <v>7.251666666666666</v>
      </c>
      <c r="AH271" s="29">
        <v>1880.5906907332446</v>
      </c>
      <c r="AI271" s="27" t="s">
        <v>810</v>
      </c>
      <c r="AJ271" s="27">
        <v>70.817038076755622</v>
      </c>
      <c r="AK271" s="27">
        <v>107.79090907279705</v>
      </c>
      <c r="AL271" s="27">
        <v>178.61</v>
      </c>
      <c r="AM271" s="27">
        <v>185.45349999999999</v>
      </c>
      <c r="AN271" s="27">
        <v>47.536666666666669</v>
      </c>
      <c r="AO271" s="30">
        <v>3.4584166666666665</v>
      </c>
      <c r="AP271" s="27">
        <v>126.67</v>
      </c>
      <c r="AQ271" s="27">
        <v>137.65333333333334</v>
      </c>
      <c r="AR271" s="27">
        <v>100.44333333333333</v>
      </c>
      <c r="AS271" s="27">
        <v>10.200000000000001</v>
      </c>
      <c r="AT271" s="27">
        <v>375.63333333333338</v>
      </c>
      <c r="AU271" s="27">
        <v>5.9333333333333336</v>
      </c>
      <c r="AV271" s="27">
        <v>11.173333333333334</v>
      </c>
      <c r="AW271" s="27">
        <v>4.9266666666666667</v>
      </c>
      <c r="AX271" s="27">
        <v>29.443333333333332</v>
      </c>
      <c r="AY271" s="27">
        <v>49.166666666666664</v>
      </c>
      <c r="AZ271" s="27">
        <v>3.7999999999999994</v>
      </c>
      <c r="BA271" s="27">
        <v>1.1466666666666667</v>
      </c>
      <c r="BB271" s="27">
        <v>18.019999999999996</v>
      </c>
      <c r="BC271" s="27">
        <v>34.893333333333338</v>
      </c>
      <c r="BD271" s="27">
        <v>24.84</v>
      </c>
      <c r="BE271" s="27">
        <v>27.286666666666665</v>
      </c>
      <c r="BF271" s="27">
        <v>77.850000000000009</v>
      </c>
      <c r="BG271" s="27">
        <v>9.4444444444444446</v>
      </c>
      <c r="BH271" s="27">
        <v>10.26</v>
      </c>
      <c r="BI271" s="27">
        <v>17.166666666666668</v>
      </c>
      <c r="BJ271" s="27">
        <v>3.02</v>
      </c>
      <c r="BK271" s="27">
        <v>66.806666666666672</v>
      </c>
      <c r="BL271" s="27">
        <v>10.15</v>
      </c>
      <c r="BM271" s="27">
        <v>12.506666666666668</v>
      </c>
    </row>
    <row r="272" spans="1:65" x14ac:dyDescent="0.35">
      <c r="A272" s="13">
        <v>5520740250</v>
      </c>
      <c r="B272" t="s">
        <v>676</v>
      </c>
      <c r="C272" t="s">
        <v>677</v>
      </c>
      <c r="D272" t="s">
        <v>678</v>
      </c>
      <c r="E272" s="27">
        <v>13.743333333333332</v>
      </c>
      <c r="F272" s="27">
        <v>5.9417004048582998</v>
      </c>
      <c r="G272" s="27">
        <v>4.5533333333333337</v>
      </c>
      <c r="H272" s="27">
        <v>1.6133333333333333</v>
      </c>
      <c r="I272" s="27">
        <v>1.1299999999999999</v>
      </c>
      <c r="J272" s="27">
        <v>4.5766666666666671</v>
      </c>
      <c r="K272" s="27">
        <v>3.7866666666666666</v>
      </c>
      <c r="L272" s="27">
        <v>1.593333333333333</v>
      </c>
      <c r="M272" s="27">
        <v>4.4333333333333336</v>
      </c>
      <c r="N272" s="27">
        <v>4.49</v>
      </c>
      <c r="O272" s="27">
        <v>0.79</v>
      </c>
      <c r="P272" s="27">
        <v>1.9466666666666665</v>
      </c>
      <c r="Q272" s="27">
        <v>3.7433333333333336</v>
      </c>
      <c r="R272" s="27">
        <v>4.3999999999999995</v>
      </c>
      <c r="S272" s="27">
        <v>5.62</v>
      </c>
      <c r="T272" s="27">
        <v>3.9066666666666667</v>
      </c>
      <c r="U272" s="27">
        <v>5.0933333333333328</v>
      </c>
      <c r="V272" s="27">
        <v>1.59</v>
      </c>
      <c r="W272" s="27">
        <v>2.4300000000000002</v>
      </c>
      <c r="X272" s="27">
        <v>1.9666666666666668</v>
      </c>
      <c r="Y272" s="27">
        <v>18.723333333333333</v>
      </c>
      <c r="Z272" s="27">
        <v>7.2633333333333328</v>
      </c>
      <c r="AA272" s="27">
        <v>3.5833333333333335</v>
      </c>
      <c r="AB272" s="27">
        <v>1.84</v>
      </c>
      <c r="AC272" s="27">
        <v>3.7633333333333332</v>
      </c>
      <c r="AD272" s="27">
        <v>2.67</v>
      </c>
      <c r="AE272" s="29">
        <v>1562.5</v>
      </c>
      <c r="AF272" s="29">
        <v>391044.66666666669</v>
      </c>
      <c r="AG272" s="25">
        <v>7.0266666666666664</v>
      </c>
      <c r="AH272" s="29">
        <v>1958.0482998866912</v>
      </c>
      <c r="AI272" s="27" t="s">
        <v>810</v>
      </c>
      <c r="AJ272" s="27">
        <v>106.23040340308621</v>
      </c>
      <c r="AK272" s="27">
        <v>87.393821717620753</v>
      </c>
      <c r="AL272" s="27">
        <v>193.62</v>
      </c>
      <c r="AM272" s="27">
        <v>197.2157</v>
      </c>
      <c r="AN272" s="27">
        <v>62.886666666666663</v>
      </c>
      <c r="AO272" s="30">
        <v>3.3635000000000002</v>
      </c>
      <c r="AP272" s="27">
        <v>125</v>
      </c>
      <c r="AQ272" s="27">
        <v>179.66666666666666</v>
      </c>
      <c r="AR272" s="27">
        <v>107.33333333333333</v>
      </c>
      <c r="AS272" s="27">
        <v>10.266666666666666</v>
      </c>
      <c r="AT272" s="27">
        <v>538.52</v>
      </c>
      <c r="AU272" s="27">
        <v>5.2566666666666668</v>
      </c>
      <c r="AV272" s="27">
        <v>12.29</v>
      </c>
      <c r="AW272" s="27">
        <v>4.99</v>
      </c>
      <c r="AX272" s="27">
        <v>20.833333333333332</v>
      </c>
      <c r="AY272" s="27">
        <v>39.166666666666664</v>
      </c>
      <c r="AZ272" s="27">
        <v>3.6666666666666665</v>
      </c>
      <c r="BA272" s="27">
        <v>1.2333333333333334</v>
      </c>
      <c r="BB272" s="27">
        <v>16.443333333333332</v>
      </c>
      <c r="BC272" s="27">
        <v>52.49</v>
      </c>
      <c r="BD272" s="27">
        <v>29.326666666666664</v>
      </c>
      <c r="BE272" s="27">
        <v>37.95333333333334</v>
      </c>
      <c r="BF272" s="27">
        <v>126.00999999999999</v>
      </c>
      <c r="BG272" s="27">
        <v>3.9166666666666665</v>
      </c>
      <c r="BH272" s="27">
        <v>10</v>
      </c>
      <c r="BI272" s="27">
        <v>15.666666666666666</v>
      </c>
      <c r="BJ272" s="27">
        <v>4.0766666666666671</v>
      </c>
      <c r="BK272" s="27">
        <v>64.666666666666671</v>
      </c>
      <c r="BL272" s="27">
        <v>8.4700000000000006</v>
      </c>
      <c r="BM272" s="27">
        <v>11.916666666666666</v>
      </c>
    </row>
    <row r="273" spans="1:65" x14ac:dyDescent="0.35">
      <c r="A273" s="13">
        <v>5522540275</v>
      </c>
      <c r="B273" t="s">
        <v>676</v>
      </c>
      <c r="C273" t="s">
        <v>679</v>
      </c>
      <c r="D273" t="s">
        <v>680</v>
      </c>
      <c r="E273" s="27">
        <v>14.146666666666667</v>
      </c>
      <c r="F273" s="27">
        <v>5.6361194029850736</v>
      </c>
      <c r="G273" s="27">
        <v>5.0199999999999996</v>
      </c>
      <c r="H273" s="27">
        <v>1.4299999999999997</v>
      </c>
      <c r="I273" s="27">
        <v>1.1633333333333333</v>
      </c>
      <c r="J273" s="27">
        <v>4.7166666666666668</v>
      </c>
      <c r="K273" s="27">
        <v>4.0566666666666666</v>
      </c>
      <c r="L273" s="27">
        <v>1.5633333333333335</v>
      </c>
      <c r="M273" s="27">
        <v>4.5799999999999992</v>
      </c>
      <c r="N273" s="27">
        <v>4.4533333333333331</v>
      </c>
      <c r="O273" s="27">
        <v>0.69</v>
      </c>
      <c r="P273" s="27">
        <v>1.9466666666666665</v>
      </c>
      <c r="Q273" s="27">
        <v>3.76</v>
      </c>
      <c r="R273" s="27">
        <v>4.4733333333333336</v>
      </c>
      <c r="S273" s="27">
        <v>5.84</v>
      </c>
      <c r="T273" s="27">
        <v>4.1266666666666678</v>
      </c>
      <c r="U273" s="27">
        <v>5.2633333333333328</v>
      </c>
      <c r="V273" s="27">
        <v>1.5200000000000002</v>
      </c>
      <c r="W273" s="27">
        <v>2.4700000000000002</v>
      </c>
      <c r="X273" s="27">
        <v>2.0366666666666666</v>
      </c>
      <c r="Y273" s="27">
        <v>19.146666666666665</v>
      </c>
      <c r="Z273" s="27">
        <v>7.5500000000000007</v>
      </c>
      <c r="AA273" s="27">
        <v>3.83</v>
      </c>
      <c r="AB273" s="27">
        <v>1.87</v>
      </c>
      <c r="AC273" s="27">
        <v>3.9000000000000004</v>
      </c>
      <c r="AD273" s="27">
        <v>2.75</v>
      </c>
      <c r="AE273" s="29">
        <v>1018.3766666666667</v>
      </c>
      <c r="AF273" s="29">
        <v>319931.66666666669</v>
      </c>
      <c r="AG273" s="25">
        <v>6.8916666666666666</v>
      </c>
      <c r="AH273" s="29">
        <v>1582.0838788393155</v>
      </c>
      <c r="AI273" s="27" t="s">
        <v>810</v>
      </c>
      <c r="AJ273" s="27">
        <v>99.069140650000008</v>
      </c>
      <c r="AK273" s="27">
        <v>113.39792565378656</v>
      </c>
      <c r="AL273" s="27">
        <v>212.47</v>
      </c>
      <c r="AM273" s="27">
        <v>185.94194999999999</v>
      </c>
      <c r="AN273" s="27">
        <v>69.153333333333322</v>
      </c>
      <c r="AO273" s="30">
        <v>3.2565000000000004</v>
      </c>
      <c r="AP273" s="27">
        <v>121.64</v>
      </c>
      <c r="AQ273" s="27">
        <v>216.44333333333336</v>
      </c>
      <c r="AR273" s="27">
        <v>102.10000000000001</v>
      </c>
      <c r="AS273" s="27">
        <v>10.416666666666666</v>
      </c>
      <c r="AT273" s="27">
        <v>499.61666666666662</v>
      </c>
      <c r="AU273" s="27">
        <v>5.4566666666666661</v>
      </c>
      <c r="AV273" s="27">
        <v>10.223333333333333</v>
      </c>
      <c r="AW273" s="27">
        <v>4.99</v>
      </c>
      <c r="AX273" s="27">
        <v>22.5</v>
      </c>
      <c r="AY273" s="27">
        <v>28.5</v>
      </c>
      <c r="AZ273" s="27">
        <v>3.72</v>
      </c>
      <c r="BA273" s="27">
        <v>1.1966666666666665</v>
      </c>
      <c r="BB273" s="27">
        <v>21.693333333333332</v>
      </c>
      <c r="BC273" s="27">
        <v>36.15</v>
      </c>
      <c r="BD273" s="27">
        <v>39.886666666666663</v>
      </c>
      <c r="BE273" s="27">
        <v>36.976666666666667</v>
      </c>
      <c r="BF273" s="27">
        <v>103.56666666666666</v>
      </c>
      <c r="BG273" s="27">
        <v>12.547222222222222</v>
      </c>
      <c r="BH273" s="27">
        <v>8.75</v>
      </c>
      <c r="BI273" s="27">
        <v>12.113333333333335</v>
      </c>
      <c r="BJ273" s="27">
        <v>3.53</v>
      </c>
      <c r="BK273" s="27">
        <v>68.306666666666672</v>
      </c>
      <c r="BL273" s="27">
        <v>8.7133333333333329</v>
      </c>
      <c r="BM273" s="27">
        <v>13.020000000000001</v>
      </c>
    </row>
    <row r="274" spans="1:65" x14ac:dyDescent="0.35">
      <c r="A274" s="13">
        <v>5524580300</v>
      </c>
      <c r="B274" t="s">
        <v>676</v>
      </c>
      <c r="C274" t="s">
        <v>681</v>
      </c>
      <c r="D274" t="s">
        <v>682</v>
      </c>
      <c r="E274" s="27">
        <v>14.01</v>
      </c>
      <c r="F274" s="27">
        <v>6.0972651356993737</v>
      </c>
      <c r="G274" s="27">
        <v>4.9483333333333333</v>
      </c>
      <c r="H274" s="27">
        <v>1.4233333333333331</v>
      </c>
      <c r="I274" s="27">
        <v>1.2133333333333332</v>
      </c>
      <c r="J274" s="27">
        <v>4.7333333333333334</v>
      </c>
      <c r="K274" s="27">
        <v>3.581666666666667</v>
      </c>
      <c r="L274" s="27">
        <v>1.5449999999999999</v>
      </c>
      <c r="M274" s="27">
        <v>4.3833333333333329</v>
      </c>
      <c r="N274" s="27">
        <v>4.3483333333333336</v>
      </c>
      <c r="O274" s="27">
        <v>0.70666666666666667</v>
      </c>
      <c r="P274" s="27">
        <v>1.9033333333333333</v>
      </c>
      <c r="Q274" s="27">
        <v>3.9599999999999995</v>
      </c>
      <c r="R274" s="27">
        <v>4.4266666666666667</v>
      </c>
      <c r="S274" s="27">
        <v>5.6599999999999993</v>
      </c>
      <c r="T274" s="27">
        <v>3.9499999999999997</v>
      </c>
      <c r="U274" s="27">
        <v>5.0716666666666663</v>
      </c>
      <c r="V274" s="27">
        <v>1.55</v>
      </c>
      <c r="W274" s="27">
        <v>2.4716666666666662</v>
      </c>
      <c r="X274" s="27">
        <v>2.0683333333333334</v>
      </c>
      <c r="Y274" s="27">
        <v>19.739999999999998</v>
      </c>
      <c r="Z274" s="27">
        <v>7.3183333333333325</v>
      </c>
      <c r="AA274" s="27">
        <v>3.8066666666666666</v>
      </c>
      <c r="AB274" s="27">
        <v>1.7566666666666666</v>
      </c>
      <c r="AC274" s="27">
        <v>3.8350000000000004</v>
      </c>
      <c r="AD274" s="27">
        <v>2.7699999999999996</v>
      </c>
      <c r="AE274" s="29">
        <v>945.12</v>
      </c>
      <c r="AF274" s="29">
        <v>414376.33333333331</v>
      </c>
      <c r="AG274" s="25">
        <v>6.7976666666666672</v>
      </c>
      <c r="AH274" s="29">
        <v>2027.9645835213257</v>
      </c>
      <c r="AI274" s="27" t="s">
        <v>810</v>
      </c>
      <c r="AJ274" s="27">
        <v>98.021845555555572</v>
      </c>
      <c r="AK274" s="27">
        <v>93.19724177066621</v>
      </c>
      <c r="AL274" s="27">
        <v>191.22</v>
      </c>
      <c r="AM274" s="27">
        <v>185.40389999999999</v>
      </c>
      <c r="AN274" s="27">
        <v>63.043333333333329</v>
      </c>
      <c r="AO274" s="30">
        <v>3.3152777777777778</v>
      </c>
      <c r="AP274" s="27">
        <v>78.75</v>
      </c>
      <c r="AQ274" s="27">
        <v>157.89666666666668</v>
      </c>
      <c r="AR274" s="27">
        <v>104.05666666666667</v>
      </c>
      <c r="AS274" s="27">
        <v>10.58</v>
      </c>
      <c r="AT274" s="27">
        <v>357.08666666666664</v>
      </c>
      <c r="AU274" s="27">
        <v>5.44</v>
      </c>
      <c r="AV274" s="27">
        <v>10.540000000000001</v>
      </c>
      <c r="AW274" s="27">
        <v>4.99</v>
      </c>
      <c r="AX274" s="27">
        <v>20.11</v>
      </c>
      <c r="AY274" s="27">
        <v>30.553333333333331</v>
      </c>
      <c r="AZ274" s="27">
        <v>3.7266666666666666</v>
      </c>
      <c r="BA274" s="27">
        <v>1.2933333333333332</v>
      </c>
      <c r="BB274" s="27">
        <v>22.166666666666668</v>
      </c>
      <c r="BC274" s="27">
        <v>28.400000000000002</v>
      </c>
      <c r="BD274" s="27">
        <v>22.996666666666666</v>
      </c>
      <c r="BE274" s="27">
        <v>28.87</v>
      </c>
      <c r="BF274" s="27">
        <v>97.166666666666671</v>
      </c>
      <c r="BG274" s="27">
        <v>11.323333333333332</v>
      </c>
      <c r="BH274" s="27">
        <v>14.243333333333334</v>
      </c>
      <c r="BI274" s="27">
        <v>17.833333333333332</v>
      </c>
      <c r="BJ274" s="27">
        <v>2.813333333333333</v>
      </c>
      <c r="BK274" s="27">
        <v>66.943333333333328</v>
      </c>
      <c r="BL274" s="27">
        <v>8.8699999999999992</v>
      </c>
      <c r="BM274" s="27">
        <v>12.716666666666669</v>
      </c>
    </row>
    <row r="275" spans="1:65" x14ac:dyDescent="0.35">
      <c r="A275" s="13">
        <v>5531540500</v>
      </c>
      <c r="B275" t="s">
        <v>676</v>
      </c>
      <c r="C275" t="s">
        <v>683</v>
      </c>
      <c r="D275" t="s">
        <v>684</v>
      </c>
      <c r="E275" s="27">
        <v>13.933954286050062</v>
      </c>
      <c r="F275" s="27">
        <v>6.273466462789095</v>
      </c>
      <c r="G275" s="27">
        <v>5.0807694801698018</v>
      </c>
      <c r="H275" s="27">
        <v>1.4451721444605752</v>
      </c>
      <c r="I275" s="27">
        <v>1.2380116318266339</v>
      </c>
      <c r="J275" s="27">
        <v>4.7868692150854955</v>
      </c>
      <c r="K275" s="27">
        <v>3.9265683467457415</v>
      </c>
      <c r="L275" s="27">
        <v>1.6489965888407945</v>
      </c>
      <c r="M275" s="27">
        <v>4.8070632834725489</v>
      </c>
      <c r="N275" s="27">
        <v>4.1951448827780196</v>
      </c>
      <c r="O275" s="27">
        <v>0.71903923951087956</v>
      </c>
      <c r="P275" s="27">
        <v>1.9741469237187239</v>
      </c>
      <c r="Q275" s="27">
        <v>4.1554218202038316</v>
      </c>
      <c r="R275" s="27">
        <v>4.5020332399054057</v>
      </c>
      <c r="S275" s="27">
        <v>5.9691562265683631</v>
      </c>
      <c r="T275" s="27">
        <v>4.2515617031994166</v>
      </c>
      <c r="U275" s="27">
        <v>5.3639863355510036</v>
      </c>
      <c r="V275" s="27">
        <v>1.5816466703013334</v>
      </c>
      <c r="W275" s="27">
        <v>2.4806787689656047</v>
      </c>
      <c r="X275" s="27">
        <v>2.1849253548110172</v>
      </c>
      <c r="Y275" s="27">
        <v>19.936637603659666</v>
      </c>
      <c r="Z275" s="27">
        <v>8.0943970322150491</v>
      </c>
      <c r="AA275" s="27">
        <v>3.8401502779892129</v>
      </c>
      <c r="AB275" s="27">
        <v>1.7414502475552665</v>
      </c>
      <c r="AC275" s="27">
        <v>3.986536871030097</v>
      </c>
      <c r="AD275" s="27">
        <v>2.843507589808111</v>
      </c>
      <c r="AE275" s="29">
        <v>1213.0933960111258</v>
      </c>
      <c r="AF275" s="29">
        <v>520564.97949173907</v>
      </c>
      <c r="AG275" s="25">
        <v>6.896281055819979</v>
      </c>
      <c r="AH275" s="29">
        <v>2571.0741577396939</v>
      </c>
      <c r="AI275" s="27" t="s">
        <v>810</v>
      </c>
      <c r="AJ275" s="27">
        <v>125.50037793845654</v>
      </c>
      <c r="AK275" s="27">
        <v>101.39896136977069</v>
      </c>
      <c r="AL275" s="27">
        <v>226.9</v>
      </c>
      <c r="AM275" s="27">
        <v>185.25007845195481</v>
      </c>
      <c r="AN275" s="27">
        <v>65.655693286843956</v>
      </c>
      <c r="AO275" s="30">
        <v>3.3910745415960761</v>
      </c>
      <c r="AP275" s="27">
        <v>70.367372563612534</v>
      </c>
      <c r="AQ275" s="27">
        <v>222.85514715840736</v>
      </c>
      <c r="AR275" s="27">
        <v>122.45120623749217</v>
      </c>
      <c r="AS275" s="27">
        <v>10.716911961884469</v>
      </c>
      <c r="AT275" s="27">
        <v>506.88239439039029</v>
      </c>
      <c r="AU275" s="27">
        <v>5.4295324855629046</v>
      </c>
      <c r="AV275" s="27">
        <v>10.958270875115664</v>
      </c>
      <c r="AW275" s="27">
        <v>5.0228402844629603</v>
      </c>
      <c r="AX275" s="27">
        <v>24.257769532283373</v>
      </c>
      <c r="AY275" s="27">
        <v>66.456755022949736</v>
      </c>
      <c r="AZ275" s="27">
        <v>3.7636415206795921</v>
      </c>
      <c r="BA275" s="27">
        <v>1.2190109359754568</v>
      </c>
      <c r="BB275" s="27">
        <v>19.610982461260679</v>
      </c>
      <c r="BC275" s="27">
        <v>52.981289534769928</v>
      </c>
      <c r="BD275" s="27">
        <v>37.199285905826514</v>
      </c>
      <c r="BE275" s="27">
        <v>38.298413057958335</v>
      </c>
      <c r="BF275" s="27">
        <v>100.69356124893635</v>
      </c>
      <c r="BG275" s="27">
        <v>15.150398999095543</v>
      </c>
      <c r="BH275" s="27">
        <v>12.469993014056046</v>
      </c>
      <c r="BI275" s="27">
        <v>27.762557648068679</v>
      </c>
      <c r="BJ275" s="27">
        <v>3.3956964224971116</v>
      </c>
      <c r="BK275" s="27">
        <v>61.514964985265159</v>
      </c>
      <c r="BL275" s="27">
        <v>8.8174372956884408</v>
      </c>
      <c r="BM275" s="27">
        <v>13.312195810489245</v>
      </c>
    </row>
    <row r="276" spans="1:65" x14ac:dyDescent="0.35">
      <c r="A276" s="13">
        <v>5549220550</v>
      </c>
      <c r="B276" t="s">
        <v>676</v>
      </c>
      <c r="C276" t="s">
        <v>687</v>
      </c>
      <c r="D276" t="s">
        <v>688</v>
      </c>
      <c r="E276" s="27">
        <v>13.857466014090965</v>
      </c>
      <c r="F276" s="27">
        <v>6.0458504110359756</v>
      </c>
      <c r="G276" s="27">
        <v>4.6287711781364367</v>
      </c>
      <c r="H276" s="27">
        <v>1.4585054777939084</v>
      </c>
      <c r="I276" s="27">
        <v>1.1577145970016625</v>
      </c>
      <c r="J276" s="27">
        <v>4.5461627494408097</v>
      </c>
      <c r="K276" s="27">
        <v>3.9461584945237433</v>
      </c>
      <c r="L276" s="27">
        <v>1.5626190384736305</v>
      </c>
      <c r="M276" s="27">
        <v>4.1670227109809241</v>
      </c>
      <c r="N276" s="27">
        <v>4.0976071421645885</v>
      </c>
      <c r="O276" s="27">
        <v>0.69227371564237072</v>
      </c>
      <c r="P276" s="27">
        <v>1.9542768386749112</v>
      </c>
      <c r="Q276" s="27">
        <v>3.9159535761730324</v>
      </c>
      <c r="R276" s="27">
        <v>4.402067603608347</v>
      </c>
      <c r="S276" s="27">
        <v>5.7119138549578752</v>
      </c>
      <c r="T276" s="27">
        <v>3.7172269092873793</v>
      </c>
      <c r="U276" s="27">
        <v>5.0761748446644219</v>
      </c>
      <c r="V276" s="27">
        <v>1.479728610907544</v>
      </c>
      <c r="W276" s="27">
        <v>2.440670558050698</v>
      </c>
      <c r="X276" s="27">
        <v>2.0641559728545338</v>
      </c>
      <c r="Y276" s="27">
        <v>19.340303784861522</v>
      </c>
      <c r="Z276" s="27">
        <v>7.3818715073659256</v>
      </c>
      <c r="AA276" s="27">
        <v>3.6152224869738538</v>
      </c>
      <c r="AB276" s="27">
        <v>1.6646707838565236</v>
      </c>
      <c r="AC276" s="27">
        <v>3.8206022535679298</v>
      </c>
      <c r="AD276" s="27">
        <v>2.7602605111330321</v>
      </c>
      <c r="AE276" s="29">
        <v>1084.2636281399816</v>
      </c>
      <c r="AF276" s="29">
        <v>388273.2517908818</v>
      </c>
      <c r="AG276" s="25">
        <v>6.7010871523766653</v>
      </c>
      <c r="AH276" s="29">
        <v>1879.6358799130221</v>
      </c>
      <c r="AI276" s="27" t="s">
        <v>810</v>
      </c>
      <c r="AJ276" s="27">
        <v>74.625435053836568</v>
      </c>
      <c r="AK276" s="27">
        <v>108.05588674111409</v>
      </c>
      <c r="AL276" s="27">
        <v>182.69</v>
      </c>
      <c r="AM276" s="27">
        <v>185.7881284519548</v>
      </c>
      <c r="AN276" s="27">
        <v>44.137950671783415</v>
      </c>
      <c r="AO276" s="30">
        <v>3.3038582777892054</v>
      </c>
      <c r="AP276" s="27">
        <v>278.6475850500911</v>
      </c>
      <c r="AQ276" s="27">
        <v>223.73114217954239</v>
      </c>
      <c r="AR276" s="27">
        <v>106.7930521313945</v>
      </c>
      <c r="AS276" s="27">
        <v>10.291789791628496</v>
      </c>
      <c r="AT276" s="27">
        <v>469.65211853244841</v>
      </c>
      <c r="AU276" s="27">
        <v>4.7987762182580989</v>
      </c>
      <c r="AV276" s="27">
        <v>11.326018944505128</v>
      </c>
      <c r="AW276" s="27">
        <v>4.8592907741308453</v>
      </c>
      <c r="AX276" s="27">
        <v>20.214807943569472</v>
      </c>
      <c r="AY276" s="27">
        <v>33.252481112304508</v>
      </c>
      <c r="AZ276" s="27">
        <v>3.661320872574132</v>
      </c>
      <c r="BA276" s="27">
        <v>1.0685800561883516</v>
      </c>
      <c r="BB276" s="27">
        <v>25.069033800958326</v>
      </c>
      <c r="BC276" s="27">
        <v>19.991202514277397</v>
      </c>
      <c r="BD276" s="27">
        <v>13.890825759488287</v>
      </c>
      <c r="BE276" s="27">
        <v>16.526214360971377</v>
      </c>
      <c r="BF276" s="27">
        <v>68.148955052296117</v>
      </c>
      <c r="BG276" s="27">
        <v>11.362799249321659</v>
      </c>
      <c r="BH276" s="27">
        <v>10.258163941796445</v>
      </c>
      <c r="BI276" s="27">
        <v>10.033450541405376</v>
      </c>
      <c r="BJ276" s="27">
        <v>3.2109206763553808</v>
      </c>
      <c r="BK276" s="27">
        <v>46.914833144178317</v>
      </c>
      <c r="BL276" s="27">
        <v>8.5199753133689384</v>
      </c>
      <c r="BM276" s="27">
        <v>12.333729891487257</v>
      </c>
    </row>
    <row r="277" spans="1:65" x14ac:dyDescent="0.35">
      <c r="A277" s="13">
        <v>5533340580</v>
      </c>
      <c r="B277" t="s">
        <v>676</v>
      </c>
      <c r="C277" t="s">
        <v>685</v>
      </c>
      <c r="D277" t="s">
        <v>686</v>
      </c>
      <c r="E277" s="27">
        <v>13.986666666666666</v>
      </c>
      <c r="F277" s="27">
        <v>5.410411522633745</v>
      </c>
      <c r="G277" s="27">
        <v>5.0766666666666671</v>
      </c>
      <c r="H277" s="27">
        <v>1.47</v>
      </c>
      <c r="I277" s="27">
        <v>1.31</v>
      </c>
      <c r="J277" s="27">
        <v>4.78</v>
      </c>
      <c r="K277" s="27">
        <v>4.0333333333333332</v>
      </c>
      <c r="L277" s="27">
        <v>1.6566666666666665</v>
      </c>
      <c r="M277" s="27">
        <v>4.746666666666667</v>
      </c>
      <c r="N277" s="27">
        <v>4.4466666666666663</v>
      </c>
      <c r="O277" s="27">
        <v>0.72000000000000008</v>
      </c>
      <c r="P277" s="27">
        <v>1.9566666666666668</v>
      </c>
      <c r="Q277" s="27">
        <v>4.2733333333333334</v>
      </c>
      <c r="R277" s="27">
        <v>4.4800000000000004</v>
      </c>
      <c r="S277" s="27">
        <v>6.03</v>
      </c>
      <c r="T277" s="27">
        <v>4.2966666666666669</v>
      </c>
      <c r="U277" s="27">
        <v>5.5733333333333333</v>
      </c>
      <c r="V277" s="27">
        <v>1.5633333333333335</v>
      </c>
      <c r="W277" s="27">
        <v>2.4833333333333334</v>
      </c>
      <c r="X277" s="27">
        <v>2.2799999999999998</v>
      </c>
      <c r="Y277" s="27">
        <v>20.6</v>
      </c>
      <c r="Z277" s="27">
        <v>7.8933333333333335</v>
      </c>
      <c r="AA277" s="27">
        <v>3.8433333333333337</v>
      </c>
      <c r="AB277" s="27">
        <v>1.78</v>
      </c>
      <c r="AC277" s="27">
        <v>4.0633333333333335</v>
      </c>
      <c r="AD277" s="27">
        <v>2.8933333333333331</v>
      </c>
      <c r="AE277" s="29">
        <v>1615.0766666666668</v>
      </c>
      <c r="AF277" s="29">
        <v>469317.66666666669</v>
      </c>
      <c r="AG277" s="25">
        <v>6.8035000000000005</v>
      </c>
      <c r="AH277" s="29">
        <v>2296.3506634131222</v>
      </c>
      <c r="AI277" s="27" t="s">
        <v>810</v>
      </c>
      <c r="AJ277" s="27">
        <v>120.60678253533972</v>
      </c>
      <c r="AK277" s="27">
        <v>93.854237396501432</v>
      </c>
      <c r="AL277" s="27">
        <v>214.45999999999998</v>
      </c>
      <c r="AM277" s="27">
        <v>184.65389999999999</v>
      </c>
      <c r="AN277" s="27">
        <v>66.533333333333331</v>
      </c>
      <c r="AO277" s="30">
        <v>3.2498333333333336</v>
      </c>
      <c r="AP277" s="27">
        <v>89.62</v>
      </c>
      <c r="AQ277" s="27">
        <v>202.66666666666666</v>
      </c>
      <c r="AR277" s="27">
        <v>110.3</v>
      </c>
      <c r="AS277" s="27">
        <v>10.89</v>
      </c>
      <c r="AT277" s="27">
        <v>447.6133333333334</v>
      </c>
      <c r="AU277" s="27">
        <v>5.2166666666666659</v>
      </c>
      <c r="AV277" s="27">
        <v>12.910000000000002</v>
      </c>
      <c r="AW277" s="27">
        <v>5.0166666666666666</v>
      </c>
      <c r="AX277" s="27">
        <v>28.709999999999997</v>
      </c>
      <c r="AY277" s="27">
        <v>44.926666666666669</v>
      </c>
      <c r="AZ277" s="27">
        <v>3.6166666666666667</v>
      </c>
      <c r="BA277" s="27">
        <v>1.1833333333333333</v>
      </c>
      <c r="BB277" s="27">
        <v>17.37</v>
      </c>
      <c r="BC277" s="27">
        <v>40.433333333333337</v>
      </c>
      <c r="BD277" s="27">
        <v>29.48</v>
      </c>
      <c r="BE277" s="27">
        <v>34.080000000000005</v>
      </c>
      <c r="BF277" s="27">
        <v>74.31</v>
      </c>
      <c r="BG277" s="27">
        <v>8.0574999999999992</v>
      </c>
      <c r="BH277" s="27">
        <v>14.276666666666666</v>
      </c>
      <c r="BI277" s="27">
        <v>16.876666666666669</v>
      </c>
      <c r="BJ277" s="27">
        <v>3.5933333333333333</v>
      </c>
      <c r="BK277" s="27">
        <v>64.86333333333333</v>
      </c>
      <c r="BL277" s="27">
        <v>8.6966666666666672</v>
      </c>
      <c r="BM277" s="27">
        <v>13.173333333333334</v>
      </c>
    </row>
    <row r="278" spans="1:65" x14ac:dyDescent="0.35">
      <c r="A278" s="13">
        <v>5616220100</v>
      </c>
      <c r="B278" t="s">
        <v>689</v>
      </c>
      <c r="C278" t="s">
        <v>690</v>
      </c>
      <c r="D278" t="s">
        <v>691</v>
      </c>
      <c r="E278" s="27">
        <v>13.913333333333334</v>
      </c>
      <c r="F278" s="27">
        <v>5.7450309820193644</v>
      </c>
      <c r="G278" s="27">
        <v>4.6266666666666669</v>
      </c>
      <c r="H278" s="27">
        <v>1.3733333333333333</v>
      </c>
      <c r="I278" s="27">
        <v>1.2966666666666666</v>
      </c>
      <c r="J278" s="27">
        <v>4.543333333333333</v>
      </c>
      <c r="K278" s="27">
        <v>4.3066666666666675</v>
      </c>
      <c r="L278" s="27">
        <v>1.5999999999999999</v>
      </c>
      <c r="M278" s="27">
        <v>3.8766666666666669</v>
      </c>
      <c r="N278" s="27">
        <v>4.4233333333333329</v>
      </c>
      <c r="O278" s="27">
        <v>0.70526041666666661</v>
      </c>
      <c r="P278" s="27">
        <v>1.9466666666666665</v>
      </c>
      <c r="Q278" s="27">
        <v>4.6566666666666663</v>
      </c>
      <c r="R278" s="27">
        <v>4.206666666666667</v>
      </c>
      <c r="S278" s="27">
        <v>6.44</v>
      </c>
      <c r="T278" s="27">
        <v>3.86</v>
      </c>
      <c r="U278" s="27">
        <v>5.3900000000000006</v>
      </c>
      <c r="V278" s="27">
        <v>1.4833333333333334</v>
      </c>
      <c r="W278" s="27">
        <v>2.5833333333333335</v>
      </c>
      <c r="X278" s="27">
        <v>2.5833333333333335</v>
      </c>
      <c r="Y278" s="27">
        <v>20.653333333333332</v>
      </c>
      <c r="Z278" s="27">
        <v>6.69</v>
      </c>
      <c r="AA278" s="27">
        <v>3.6833333333333336</v>
      </c>
      <c r="AB278" s="27">
        <v>1.7433333333333334</v>
      </c>
      <c r="AC278" s="27">
        <v>3.9233333333333333</v>
      </c>
      <c r="AD278" s="27">
        <v>2.83</v>
      </c>
      <c r="AE278" s="29">
        <v>984.9666666666667</v>
      </c>
      <c r="AF278" s="29">
        <v>367860</v>
      </c>
      <c r="AG278" s="25">
        <v>7.258</v>
      </c>
      <c r="AH278" s="29">
        <v>1884.2849273418751</v>
      </c>
      <c r="AI278" s="27" t="s">
        <v>810</v>
      </c>
      <c r="AJ278" s="27">
        <v>70.51407697777779</v>
      </c>
      <c r="AK278" s="27">
        <v>89.366381991402591</v>
      </c>
      <c r="AL278" s="27">
        <v>159.88</v>
      </c>
      <c r="AM278" s="27">
        <v>187.27350000000001</v>
      </c>
      <c r="AN278" s="27">
        <v>41.833333333333336</v>
      </c>
      <c r="AO278" s="30">
        <v>3.4460000000000002</v>
      </c>
      <c r="AP278" s="27">
        <v>171.94666666666663</v>
      </c>
      <c r="AQ278" s="27">
        <v>142.69</v>
      </c>
      <c r="AR278" s="27">
        <v>103.50333333333333</v>
      </c>
      <c r="AS278" s="27">
        <v>10.540000000000001</v>
      </c>
      <c r="AT278" s="27">
        <v>360.02333333333337</v>
      </c>
      <c r="AU278" s="27">
        <v>5.1099999999999994</v>
      </c>
      <c r="AV278" s="27">
        <v>10.99</v>
      </c>
      <c r="AW278" s="27">
        <v>5.1433333333333335</v>
      </c>
      <c r="AX278" s="27">
        <v>27.556666666666668</v>
      </c>
      <c r="AY278" s="27">
        <v>38.39</v>
      </c>
      <c r="AZ278" s="27">
        <v>3.9067924131279779</v>
      </c>
      <c r="BA278" s="27">
        <v>1.18</v>
      </c>
      <c r="BB278" s="27">
        <v>15.213333333333333</v>
      </c>
      <c r="BC278" s="27">
        <v>37.143333333333338</v>
      </c>
      <c r="BD278" s="27">
        <v>23.41333333333333</v>
      </c>
      <c r="BE278" s="27">
        <v>29.863333333333333</v>
      </c>
      <c r="BF278" s="27">
        <v>108.22333333333334</v>
      </c>
      <c r="BG278" s="27">
        <v>10.157500000000001</v>
      </c>
      <c r="BH278" s="27">
        <v>10.49</v>
      </c>
      <c r="BI278" s="27">
        <v>15.666666666666666</v>
      </c>
      <c r="BJ278" s="27">
        <v>3.3466666666666671</v>
      </c>
      <c r="BK278" s="27">
        <v>60.586666666666666</v>
      </c>
      <c r="BL278" s="27">
        <v>10.293333333333335</v>
      </c>
      <c r="BM278" s="27">
        <v>14.636666666666665</v>
      </c>
    </row>
    <row r="279" spans="1:65" x14ac:dyDescent="0.35">
      <c r="A279" s="13">
        <v>5616940300</v>
      </c>
      <c r="B279" t="s">
        <v>689</v>
      </c>
      <c r="C279" t="s">
        <v>843</v>
      </c>
      <c r="D279" t="s">
        <v>844</v>
      </c>
      <c r="E279" s="27">
        <v>14.016666666666666</v>
      </c>
      <c r="F279" s="27">
        <v>5.977781226666667</v>
      </c>
      <c r="G279" s="27">
        <v>5.2466666666666661</v>
      </c>
      <c r="H279" s="27">
        <v>1.4066666666666665</v>
      </c>
      <c r="I279" s="27">
        <v>1.3133333333333335</v>
      </c>
      <c r="J279" s="27">
        <v>4.666666666666667</v>
      </c>
      <c r="K279" s="27">
        <v>4.746666666666667</v>
      </c>
      <c r="L279" s="27">
        <v>1.6633333333333333</v>
      </c>
      <c r="M279" s="27">
        <v>4.5266666666666664</v>
      </c>
      <c r="N279" s="27">
        <v>4.4433333333333334</v>
      </c>
      <c r="O279" s="27">
        <v>0.68361979166666664</v>
      </c>
      <c r="P279" s="27">
        <v>1.9466666666666665</v>
      </c>
      <c r="Q279" s="27">
        <v>4.2699999999999996</v>
      </c>
      <c r="R279" s="27">
        <v>4.413333333333334</v>
      </c>
      <c r="S279" s="27">
        <v>6.25</v>
      </c>
      <c r="T279" s="27">
        <v>4.1000000000000005</v>
      </c>
      <c r="U279" s="27">
        <v>5.4933333333333332</v>
      </c>
      <c r="V279" s="27">
        <v>1.6066666666666667</v>
      </c>
      <c r="W279" s="27">
        <v>2.7233333333333332</v>
      </c>
      <c r="X279" s="27">
        <v>2.6066666666666665</v>
      </c>
      <c r="Y279" s="27">
        <v>20.296666666666667</v>
      </c>
      <c r="Z279" s="27">
        <v>6.9633333333333338</v>
      </c>
      <c r="AA279" s="27">
        <v>3.86</v>
      </c>
      <c r="AB279" s="27">
        <v>1.7566666666666666</v>
      </c>
      <c r="AC279" s="27">
        <v>4.0133333333333336</v>
      </c>
      <c r="AD279" s="27">
        <v>2.92</v>
      </c>
      <c r="AE279" s="29">
        <v>1169</v>
      </c>
      <c r="AF279" s="29">
        <v>445806.33333333331</v>
      </c>
      <c r="AG279" s="25">
        <v>6.6713333333333331</v>
      </c>
      <c r="AH279" s="29">
        <v>2154.3370696268753</v>
      </c>
      <c r="AI279" s="27" t="s">
        <v>810</v>
      </c>
      <c r="AJ279" s="27">
        <v>70.51407697777779</v>
      </c>
      <c r="AK279" s="27">
        <v>83.813735804735913</v>
      </c>
      <c r="AL279" s="27">
        <v>154.32</v>
      </c>
      <c r="AM279" s="27">
        <v>187.7372</v>
      </c>
      <c r="AN279" s="27">
        <v>59.303333333333335</v>
      </c>
      <c r="AO279" s="30">
        <v>3.3210000000000002</v>
      </c>
      <c r="AP279" s="27">
        <v>191.46666666666667</v>
      </c>
      <c r="AQ279" s="27">
        <v>140.62666666666667</v>
      </c>
      <c r="AR279" s="27">
        <v>107.16333333333334</v>
      </c>
      <c r="AS279" s="27">
        <v>10.593333333333334</v>
      </c>
      <c r="AT279" s="27">
        <v>485.12333333333328</v>
      </c>
      <c r="AU279" s="27">
        <v>5.04</v>
      </c>
      <c r="AV279" s="27">
        <v>12.229999999999999</v>
      </c>
      <c r="AW279" s="27">
        <v>5.04</v>
      </c>
      <c r="AX279" s="27">
        <v>28.689999999999998</v>
      </c>
      <c r="AY279" s="27">
        <v>33.976666666666667</v>
      </c>
      <c r="AZ279" s="27">
        <v>3.6333333333333329</v>
      </c>
      <c r="BA279" s="27">
        <v>1.2333333333333334</v>
      </c>
      <c r="BB279" s="27">
        <v>14.813333333333333</v>
      </c>
      <c r="BC279" s="27">
        <v>51.733333333333327</v>
      </c>
      <c r="BD279" s="27">
        <v>30.299999999999997</v>
      </c>
      <c r="BE279" s="27">
        <v>38.366666666666667</v>
      </c>
      <c r="BF279" s="27">
        <v>98.740000000000009</v>
      </c>
      <c r="BG279" s="27">
        <v>18</v>
      </c>
      <c r="BH279" s="27">
        <v>10.983333333333334</v>
      </c>
      <c r="BI279" s="27">
        <v>15.166666666666666</v>
      </c>
      <c r="BJ279" s="27">
        <v>3.706666666666667</v>
      </c>
      <c r="BK279" s="27">
        <v>63.53</v>
      </c>
      <c r="BL279" s="27">
        <v>10.486111110000001</v>
      </c>
      <c r="BM279" s="27">
        <v>14.377777776666667</v>
      </c>
    </row>
    <row r="280" spans="1:65" x14ac:dyDescent="0.35">
      <c r="A280" s="13">
        <v>5629660500</v>
      </c>
      <c r="B280" t="s">
        <v>689</v>
      </c>
      <c r="C280" t="s">
        <v>692</v>
      </c>
      <c r="D280" t="s">
        <v>693</v>
      </c>
      <c r="E280" s="27">
        <v>13.790000000000001</v>
      </c>
      <c r="F280" s="27">
        <v>5.3883412322274884</v>
      </c>
      <c r="G280" s="27">
        <v>5.53</v>
      </c>
      <c r="H280" s="27">
        <v>1.32</v>
      </c>
      <c r="I280" s="27">
        <v>1.4033333333333331</v>
      </c>
      <c r="J280" s="27">
        <v>4.74</v>
      </c>
      <c r="K280" s="27">
        <v>4.7833333333333341</v>
      </c>
      <c r="L280" s="27">
        <v>1.7266666666666666</v>
      </c>
      <c r="M280" s="27">
        <v>4.7533333333333339</v>
      </c>
      <c r="N280" s="27">
        <v>4.2</v>
      </c>
      <c r="O280" s="27">
        <v>0.68550283138020829</v>
      </c>
      <c r="P280" s="27">
        <v>1.9433333333333334</v>
      </c>
      <c r="Q280" s="27">
        <v>4.3033333333333337</v>
      </c>
      <c r="R280" s="27">
        <v>4.3900000000000006</v>
      </c>
      <c r="S280" s="27">
        <v>6.4866666666666672</v>
      </c>
      <c r="T280" s="27">
        <v>4.163333333333334</v>
      </c>
      <c r="U280" s="27">
        <v>5.5066666666666668</v>
      </c>
      <c r="V280" s="27">
        <v>1.6233333333333333</v>
      </c>
      <c r="W280" s="27">
        <v>2.63</v>
      </c>
      <c r="X280" s="27">
        <v>2.5833333333333335</v>
      </c>
      <c r="Y280" s="27">
        <v>20.366666666666671</v>
      </c>
      <c r="Z280" s="27">
        <v>6.52</v>
      </c>
      <c r="AA280" s="27">
        <v>3.7099999999999995</v>
      </c>
      <c r="AB280" s="27">
        <v>1.7166666666666668</v>
      </c>
      <c r="AC280" s="27">
        <v>4.0333333333333323</v>
      </c>
      <c r="AD280" s="27">
        <v>2.8766666666666665</v>
      </c>
      <c r="AE280" s="29">
        <v>1012.0833333333334</v>
      </c>
      <c r="AF280" s="29">
        <v>406472.33333333331</v>
      </c>
      <c r="AG280" s="25">
        <v>6.9420000000000002</v>
      </c>
      <c r="AH280" s="29">
        <v>2017.7865283494682</v>
      </c>
      <c r="AI280" s="27" t="s">
        <v>810</v>
      </c>
      <c r="AJ280" s="27">
        <v>70.51407697777779</v>
      </c>
      <c r="AK280" s="27">
        <v>87.827933394735922</v>
      </c>
      <c r="AL280" s="27">
        <v>158.34</v>
      </c>
      <c r="AM280" s="27">
        <v>187.7372</v>
      </c>
      <c r="AN280" s="27">
        <v>54.73</v>
      </c>
      <c r="AO280" s="30">
        <v>3.3606666666666665</v>
      </c>
      <c r="AP280" s="27">
        <v>165.16666666666666</v>
      </c>
      <c r="AQ280" s="27">
        <v>123.46333333333332</v>
      </c>
      <c r="AR280" s="27">
        <v>113.41666666666667</v>
      </c>
      <c r="AS280" s="27">
        <v>11.13</v>
      </c>
      <c r="AT280" s="27">
        <v>494.60999999999996</v>
      </c>
      <c r="AU280" s="27">
        <v>5.09</v>
      </c>
      <c r="AV280" s="27">
        <v>12.790000000000001</v>
      </c>
      <c r="AW280" s="27">
        <v>5.0233333333333334</v>
      </c>
      <c r="AX280" s="27">
        <v>28.776666666666667</v>
      </c>
      <c r="AY280" s="27">
        <v>39.156666666666666</v>
      </c>
      <c r="AZ280" s="27">
        <v>3.9166666666666665</v>
      </c>
      <c r="BA280" s="27">
        <v>1.17</v>
      </c>
      <c r="BB280" s="27">
        <v>16.713333333333335</v>
      </c>
      <c r="BC280" s="27">
        <v>32.543333333333329</v>
      </c>
      <c r="BD280" s="27">
        <v>25.789999999999996</v>
      </c>
      <c r="BE280" s="27">
        <v>37.803333333333335</v>
      </c>
      <c r="BF280" s="27">
        <v>93.223333333333343</v>
      </c>
      <c r="BG280" s="27">
        <v>18.416666666666668</v>
      </c>
      <c r="BH280" s="27">
        <v>11.193333333333333</v>
      </c>
      <c r="BI280" s="27">
        <v>13.223333333333334</v>
      </c>
      <c r="BJ280" s="27">
        <v>3.81</v>
      </c>
      <c r="BK280" s="27">
        <v>44.266666666666673</v>
      </c>
      <c r="BL280" s="27">
        <v>9.9700000000000006</v>
      </c>
      <c r="BM280" s="27">
        <v>12.909999999999998</v>
      </c>
    </row>
    <row r="281" spans="1:65" x14ac:dyDescent="0.35">
      <c r="A281" s="13"/>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9"/>
      <c r="AF281" s="29"/>
      <c r="AG281" s="25"/>
      <c r="AH281" s="29"/>
      <c r="AI281" s="27"/>
      <c r="AJ281" s="27"/>
      <c r="AK281" s="27"/>
      <c r="AL281" s="27"/>
      <c r="AM281" s="27"/>
      <c r="AN281" s="27"/>
      <c r="AO281" s="30"/>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row>
    <row r="282" spans="1:65" x14ac:dyDescent="0.35">
      <c r="A282" s="13"/>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9"/>
      <c r="AF282" s="29"/>
      <c r="AG282" s="25"/>
      <c r="AH282" s="29"/>
      <c r="AI282" s="27"/>
      <c r="AJ282" s="27"/>
      <c r="AK282" s="27"/>
      <c r="AL282" s="27"/>
      <c r="AM282" s="27"/>
      <c r="AN282" s="27"/>
      <c r="AO282" s="30"/>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row>
    <row r="283" spans="1:65" ht="13.15" x14ac:dyDescent="0.4">
      <c r="B283" s="12" t="s">
        <v>787</v>
      </c>
      <c r="D283" s="12" t="s">
        <v>898</v>
      </c>
    </row>
    <row r="284" spans="1:65" x14ac:dyDescent="0.35">
      <c r="D284" t="s">
        <v>788</v>
      </c>
      <c r="E284">
        <v>276</v>
      </c>
      <c r="F284">
        <v>276</v>
      </c>
      <c r="G284">
        <v>276</v>
      </c>
      <c r="H284">
        <v>276</v>
      </c>
      <c r="I284">
        <v>276</v>
      </c>
      <c r="J284">
        <v>276</v>
      </c>
      <c r="K284">
        <v>276</v>
      </c>
      <c r="L284">
        <v>276</v>
      </c>
      <c r="M284">
        <v>276</v>
      </c>
      <c r="N284">
        <v>276</v>
      </c>
      <c r="O284">
        <v>276</v>
      </c>
      <c r="P284">
        <v>276</v>
      </c>
      <c r="Q284">
        <v>276</v>
      </c>
      <c r="R284">
        <v>276</v>
      </c>
      <c r="S284">
        <v>276</v>
      </c>
      <c r="T284">
        <v>276</v>
      </c>
      <c r="U284">
        <v>276</v>
      </c>
      <c r="V284">
        <v>276</v>
      </c>
      <c r="W284">
        <v>276</v>
      </c>
      <c r="X284">
        <v>276</v>
      </c>
      <c r="Y284">
        <v>276</v>
      </c>
      <c r="Z284">
        <v>276</v>
      </c>
      <c r="AA284">
        <v>276</v>
      </c>
      <c r="AB284">
        <v>276</v>
      </c>
      <c r="AC284">
        <v>276</v>
      </c>
      <c r="AD284">
        <v>276</v>
      </c>
      <c r="AE284">
        <v>276</v>
      </c>
      <c r="AF284">
        <v>276</v>
      </c>
      <c r="AG284">
        <v>276</v>
      </c>
      <c r="AH284">
        <v>276</v>
      </c>
      <c r="AI284">
        <v>37</v>
      </c>
      <c r="AJ284">
        <v>239</v>
      </c>
      <c r="AK284">
        <v>239</v>
      </c>
      <c r="AL284">
        <v>276</v>
      </c>
      <c r="AM284">
        <v>276</v>
      </c>
      <c r="AN284">
        <v>276</v>
      </c>
      <c r="AO284">
        <v>276</v>
      </c>
      <c r="AP284">
        <v>276</v>
      </c>
      <c r="AQ284">
        <v>276</v>
      </c>
      <c r="AR284">
        <v>276</v>
      </c>
      <c r="AS284">
        <v>276</v>
      </c>
      <c r="AT284">
        <v>276</v>
      </c>
      <c r="AU284">
        <v>276</v>
      </c>
      <c r="AV284">
        <v>276</v>
      </c>
      <c r="AW284">
        <v>276</v>
      </c>
      <c r="AX284">
        <v>276</v>
      </c>
      <c r="AY284">
        <v>276</v>
      </c>
      <c r="AZ284">
        <v>276</v>
      </c>
      <c r="BA284">
        <v>276</v>
      </c>
      <c r="BB284">
        <v>276</v>
      </c>
      <c r="BC284">
        <v>276</v>
      </c>
      <c r="BD284">
        <v>276</v>
      </c>
      <c r="BE284">
        <v>276</v>
      </c>
      <c r="BF284">
        <v>276</v>
      </c>
      <c r="BG284">
        <v>276</v>
      </c>
      <c r="BH284">
        <v>276</v>
      </c>
      <c r="BI284">
        <v>276</v>
      </c>
      <c r="BJ284">
        <v>276</v>
      </c>
      <c r="BK284">
        <v>276</v>
      </c>
      <c r="BL284">
        <v>276</v>
      </c>
      <c r="BM284">
        <v>276</v>
      </c>
    </row>
    <row r="285" spans="1:65" x14ac:dyDescent="0.35">
      <c r="D285" t="s">
        <v>789</v>
      </c>
      <c r="E285" s="17">
        <v>12.563743801665607</v>
      </c>
      <c r="F285" s="17">
        <v>4.6894</v>
      </c>
      <c r="G285" s="17">
        <v>4.4133333333333331</v>
      </c>
      <c r="H285" s="17">
        <v>1.1043729121278141</v>
      </c>
      <c r="I285" s="17">
        <v>1.0766666666666667</v>
      </c>
      <c r="J285" s="17">
        <v>4.3900000000000006</v>
      </c>
      <c r="K285" s="17">
        <v>3.2983333333333333</v>
      </c>
      <c r="L285" s="17">
        <v>1.4799999999999998</v>
      </c>
      <c r="M285" s="17">
        <v>3.6999999999999997</v>
      </c>
      <c r="N285" s="17">
        <v>3.8701685487711734</v>
      </c>
      <c r="O285" s="17">
        <v>0.41543253869497293</v>
      </c>
      <c r="P285" s="17">
        <v>1.6654099821746879</v>
      </c>
      <c r="Q285" s="17">
        <v>3.4389781922663274</v>
      </c>
      <c r="R285" s="17">
        <v>3.8919306540583136</v>
      </c>
      <c r="S285" s="17">
        <v>4.96</v>
      </c>
      <c r="T285" s="17">
        <v>3.2862711864406777</v>
      </c>
      <c r="U285" s="17">
        <v>4.5053641456582634</v>
      </c>
      <c r="V285" s="17">
        <v>1.3683333333333332</v>
      </c>
      <c r="W285" s="17">
        <v>2.2799999999999998</v>
      </c>
      <c r="X285" s="17">
        <v>1.6755038759689924</v>
      </c>
      <c r="Y285" s="17">
        <v>18.424695057833858</v>
      </c>
      <c r="Z285" s="17">
        <v>6.0515384615384606</v>
      </c>
      <c r="AA285" s="17">
        <v>3.1333333333333333</v>
      </c>
      <c r="AB285" s="17">
        <v>1.4721777163904235</v>
      </c>
      <c r="AC285" s="17">
        <v>3.35</v>
      </c>
      <c r="AD285" s="17">
        <v>2.4737467700258402</v>
      </c>
      <c r="AE285" s="32">
        <v>595.5</v>
      </c>
      <c r="AF285" s="90">
        <v>256016.08579395685</v>
      </c>
      <c r="AG285" s="91">
        <v>6.241827622409958</v>
      </c>
      <c r="AH285" s="92">
        <v>1316.5700412533017</v>
      </c>
      <c r="AI285" s="17">
        <v>106.81341491942867</v>
      </c>
      <c r="AJ285" s="17">
        <v>31.482041402724615</v>
      </c>
      <c r="AK285" s="17">
        <v>27.147011787265189</v>
      </c>
      <c r="AL285" s="17">
        <v>106.81341491942867</v>
      </c>
      <c r="AM285" s="17">
        <v>176.97194999999999</v>
      </c>
      <c r="AN285" s="17">
        <v>15.826297556083292</v>
      </c>
      <c r="AO285" s="31">
        <v>2.9443333333333332</v>
      </c>
      <c r="AP285" s="17">
        <v>59</v>
      </c>
      <c r="AQ285" s="17">
        <v>72.583333333333329</v>
      </c>
      <c r="AR285" s="17">
        <v>73.11</v>
      </c>
      <c r="AS285" s="17">
        <v>9.5744342507645257</v>
      </c>
      <c r="AT285" s="17">
        <v>336.07</v>
      </c>
      <c r="AU285" s="17">
        <v>3.7900000000000005</v>
      </c>
      <c r="AV285" s="17">
        <v>8.3833333333333329</v>
      </c>
      <c r="AW285" s="17">
        <v>3.686666666666667</v>
      </c>
      <c r="AX285" s="17">
        <v>13.333333333333334</v>
      </c>
      <c r="AY285" s="17">
        <v>24.166666666666668</v>
      </c>
      <c r="AZ285" s="17">
        <v>3.1921700223713643</v>
      </c>
      <c r="BA285" s="17">
        <v>0.98</v>
      </c>
      <c r="BB285" s="17">
        <v>8.3800000000000008</v>
      </c>
      <c r="BC285" s="17">
        <v>14.409999999999998</v>
      </c>
      <c r="BD285" s="17">
        <v>11.903333333333334</v>
      </c>
      <c r="BE285" s="17">
        <v>14.303333333333335</v>
      </c>
      <c r="BF285" s="17">
        <v>50</v>
      </c>
      <c r="BG285" s="17">
        <v>1.2316849111064199</v>
      </c>
      <c r="BH285" s="17">
        <v>6.2189508238836835</v>
      </c>
      <c r="BI285" s="17">
        <v>6.666666666666667</v>
      </c>
      <c r="BJ285" s="17">
        <v>2</v>
      </c>
      <c r="BK285" s="17">
        <v>36.776872484162027</v>
      </c>
      <c r="BL285" s="17">
        <v>8.4700000000000006</v>
      </c>
      <c r="BM285" s="17">
        <v>8.991554161607862</v>
      </c>
    </row>
    <row r="286" spans="1:65" x14ac:dyDescent="0.35">
      <c r="D286" t="s">
        <v>790</v>
      </c>
      <c r="E286" s="17">
        <v>16.233848959835658</v>
      </c>
      <c r="F286" s="17">
        <v>7.0362856462966477</v>
      </c>
      <c r="G286" s="17">
        <v>6.1600632796014523</v>
      </c>
      <c r="H286" s="17">
        <v>3.49</v>
      </c>
      <c r="I286" s="17">
        <v>1.7466666666666668</v>
      </c>
      <c r="J286" s="17">
        <v>5.38</v>
      </c>
      <c r="K286" s="17">
        <v>5.9040069505366697</v>
      </c>
      <c r="L286" s="17">
        <v>2.1558017897441322</v>
      </c>
      <c r="M286" s="17">
        <v>5.4887871824332954</v>
      </c>
      <c r="N286" s="17">
        <v>5.98</v>
      </c>
      <c r="O286" s="17">
        <v>1.1961391236623082</v>
      </c>
      <c r="P286" s="17">
        <v>2.4020385298780167</v>
      </c>
      <c r="Q286" s="17">
        <v>5.4033333333333333</v>
      </c>
      <c r="R286" s="17">
        <v>5.4915734911841314</v>
      </c>
      <c r="S286" s="17">
        <v>7.7399999999999993</v>
      </c>
      <c r="T286" s="17">
        <v>4.9833333333333334</v>
      </c>
      <c r="U286" s="17">
        <v>5.9474707150220221</v>
      </c>
      <c r="V286" s="17">
        <v>2.2266666666666666</v>
      </c>
      <c r="W286" s="17">
        <v>2.9066666666666667</v>
      </c>
      <c r="X286" s="17">
        <v>3.0666666666666669</v>
      </c>
      <c r="Y286" s="17">
        <v>23.706666666666667</v>
      </c>
      <c r="Z286" s="17">
        <v>9.363786490033883</v>
      </c>
      <c r="AA286" s="17">
        <v>4.913333333333334</v>
      </c>
      <c r="AB286" s="17">
        <v>2.2745732874091087</v>
      </c>
      <c r="AC286" s="17">
        <v>4.9505446928253924</v>
      </c>
      <c r="AD286" s="17">
        <v>3.2100000000000004</v>
      </c>
      <c r="AE286" s="32">
        <v>5214.8866666666672</v>
      </c>
      <c r="AF286" s="90">
        <v>2683148</v>
      </c>
      <c r="AG286" s="91">
        <v>7.3765177785202427</v>
      </c>
      <c r="AH286" s="92">
        <v>13535.41967215333</v>
      </c>
      <c r="AI286" s="17">
        <v>359.53124881843883</v>
      </c>
      <c r="AJ286" s="17">
        <v>262.91349558290381</v>
      </c>
      <c r="AK286" s="17">
        <v>338.13300053471716</v>
      </c>
      <c r="AL286" s="17">
        <v>579.35</v>
      </c>
      <c r="AM286" s="17">
        <v>218.36474999999999</v>
      </c>
      <c r="AN286" s="17">
        <v>111.33634333673352</v>
      </c>
      <c r="AO286" s="31">
        <v>4.8086874791774123</v>
      </c>
      <c r="AP286" s="17">
        <v>286.92597545719758</v>
      </c>
      <c r="AQ286" s="17">
        <v>260.7999423126812</v>
      </c>
      <c r="AR286" s="17">
        <v>205.92</v>
      </c>
      <c r="AS286" s="17">
        <v>12.613333333333335</v>
      </c>
      <c r="AT286" s="17">
        <v>599.07999999999993</v>
      </c>
      <c r="AU286" s="17">
        <v>8.1838976194161308</v>
      </c>
      <c r="AV286" s="17">
        <v>16.781294782820861</v>
      </c>
      <c r="AW286" s="17">
        <v>10.828692278735945</v>
      </c>
      <c r="AX286" s="17">
        <v>50.199999999999996</v>
      </c>
      <c r="AY286" s="17">
        <v>89.333333333333329</v>
      </c>
      <c r="AZ286" s="17">
        <v>4.4533333333333331</v>
      </c>
      <c r="BA286" s="17">
        <v>1.8248817204301078</v>
      </c>
      <c r="BB286" s="17">
        <v>28.174160101876492</v>
      </c>
      <c r="BC286" s="17">
        <v>61.666666666666664</v>
      </c>
      <c r="BD286" s="17">
        <v>48</v>
      </c>
      <c r="BE286" s="17">
        <v>56.507600644586887</v>
      </c>
      <c r="BF286" s="17">
        <v>217.76666666666665</v>
      </c>
      <c r="BG286" s="17">
        <v>34.340904397949906</v>
      </c>
      <c r="BH286" s="17">
        <v>19.356666666666666</v>
      </c>
      <c r="BI286" s="17">
        <v>33.298202442925884</v>
      </c>
      <c r="BJ286" s="17">
        <v>5</v>
      </c>
      <c r="BK286" s="17">
        <v>139.66</v>
      </c>
      <c r="BL286" s="17">
        <v>13.883333333333333</v>
      </c>
      <c r="BM286" s="17">
        <v>16.121744047294641</v>
      </c>
    </row>
    <row r="287" spans="1:65" x14ac:dyDescent="0.35">
      <c r="D287" t="s">
        <v>791</v>
      </c>
      <c r="E287" s="17">
        <v>13.891666666666666</v>
      </c>
      <c r="F287" s="17">
        <v>5.8172729650212478</v>
      </c>
      <c r="G287" s="17">
        <v>4.8938714185884002</v>
      </c>
      <c r="H287" s="17">
        <v>1.44</v>
      </c>
      <c r="I287" s="17">
        <v>1.182227761187286</v>
      </c>
      <c r="J287" s="17">
        <v>4.6366666666666667</v>
      </c>
      <c r="K287" s="17">
        <v>4.0199999999999996</v>
      </c>
      <c r="L287" s="17">
        <v>1.621676706827309</v>
      </c>
      <c r="M287" s="17">
        <v>4.4718525549191108</v>
      </c>
      <c r="N287" s="17">
        <v>4.9916666666666671</v>
      </c>
      <c r="O287" s="17">
        <v>0.69227371564237072</v>
      </c>
      <c r="P287" s="17">
        <v>1.9466666666666665</v>
      </c>
      <c r="Q287" s="17">
        <v>3.8933333333333331</v>
      </c>
      <c r="R287" s="17">
        <v>4.4660223472365272</v>
      </c>
      <c r="S287" s="17">
        <v>5.7384042834664521</v>
      </c>
      <c r="T287" s="17">
        <v>4.0933333333333328</v>
      </c>
      <c r="U287" s="17">
        <v>5.1721482176360221</v>
      </c>
      <c r="V287" s="17">
        <v>1.5490881663627931</v>
      </c>
      <c r="W287" s="17">
        <v>2.4265771484374996</v>
      </c>
      <c r="X287" s="17">
        <v>2.0399999999999996</v>
      </c>
      <c r="Y287" s="17">
        <v>19.2</v>
      </c>
      <c r="Z287" s="17">
        <v>7.081666666666667</v>
      </c>
      <c r="AA287" s="17">
        <v>3.7533333333333334</v>
      </c>
      <c r="AB287" s="17">
        <v>1.802605939259398</v>
      </c>
      <c r="AC287" s="17">
        <v>3.8816666666666668</v>
      </c>
      <c r="AD287" s="17">
        <v>2.7665522136445864</v>
      </c>
      <c r="AE287" s="32">
        <v>1351.0883333333334</v>
      </c>
      <c r="AF287" s="90">
        <v>414322.5</v>
      </c>
      <c r="AG287" s="91">
        <v>6.7768730158730168</v>
      </c>
      <c r="AH287" s="92">
        <v>2006.2483069441969</v>
      </c>
      <c r="AI287" s="17">
        <v>183.26510348011402</v>
      </c>
      <c r="AJ287" s="17">
        <v>100.07128250396347</v>
      </c>
      <c r="AK287" s="17">
        <v>87.72331358485927</v>
      </c>
      <c r="AL287" s="17">
        <v>188.36327371356717</v>
      </c>
      <c r="AM287" s="17">
        <v>191.49420000000001</v>
      </c>
      <c r="AN287" s="17">
        <v>59.558333333333337</v>
      </c>
      <c r="AO287" s="31">
        <v>3.3721874999999999</v>
      </c>
      <c r="AP287" s="17">
        <v>120.76833333333333</v>
      </c>
      <c r="AQ287" s="17">
        <v>131.16666666666669</v>
      </c>
      <c r="AR287" s="17">
        <v>110.39</v>
      </c>
      <c r="AS287" s="17">
        <v>10.513333333333334</v>
      </c>
      <c r="AT287" s="17">
        <v>484.39833333333331</v>
      </c>
      <c r="AU287" s="17">
        <v>5.331666666666667</v>
      </c>
      <c r="AV287" s="17">
        <v>12.024125994350655</v>
      </c>
      <c r="AW287" s="17">
        <v>4.99</v>
      </c>
      <c r="AX287" s="17">
        <v>23.883333333333333</v>
      </c>
      <c r="AY287" s="17">
        <v>43.938333333333333</v>
      </c>
      <c r="AZ287" s="17">
        <v>3.6832207173275853</v>
      </c>
      <c r="BA287" s="17">
        <v>1.2666666666666666</v>
      </c>
      <c r="BB287" s="17">
        <v>16.125</v>
      </c>
      <c r="BC287" s="17">
        <v>36.314999999999998</v>
      </c>
      <c r="BD287" s="17">
        <v>28.18</v>
      </c>
      <c r="BE287" s="17">
        <v>34.844351641844028</v>
      </c>
      <c r="BF287" s="17">
        <v>90</v>
      </c>
      <c r="BG287" s="17">
        <v>11.438611111111111</v>
      </c>
      <c r="BH287" s="17">
        <v>12.166666666666666</v>
      </c>
      <c r="BI287" s="17">
        <v>17.731069217832122</v>
      </c>
      <c r="BJ287" s="17">
        <v>3.5266666666666668</v>
      </c>
      <c r="BK287" s="17">
        <v>63.114999999999995</v>
      </c>
      <c r="BL287" s="17">
        <v>10.324999999999999</v>
      </c>
      <c r="BM287" s="17">
        <v>12.066666666666666</v>
      </c>
    </row>
    <row r="288" spans="1:65" x14ac:dyDescent="0.35">
      <c r="D288" t="s">
        <v>792</v>
      </c>
      <c r="E288" s="17">
        <v>13.866954536486071</v>
      </c>
      <c r="F288" s="17">
        <v>5.8421028774704373</v>
      </c>
      <c r="G288" s="17">
        <v>4.9390765420846847</v>
      </c>
      <c r="H288" s="17">
        <v>1.5657744280266785</v>
      </c>
      <c r="I288" s="17">
        <v>1.2300439036117319</v>
      </c>
      <c r="J288" s="17">
        <v>4.6790638787255503</v>
      </c>
      <c r="K288" s="17">
        <v>4.1106716378218673</v>
      </c>
      <c r="L288" s="17">
        <v>1.6520896370636922</v>
      </c>
      <c r="M288" s="17">
        <v>4.4942059087381754</v>
      </c>
      <c r="N288" s="17">
        <v>4.9387288334346522</v>
      </c>
      <c r="O288" s="17">
        <v>0.71003336911637693</v>
      </c>
      <c r="P288" s="17">
        <v>1.929723813361484</v>
      </c>
      <c r="Q288" s="17">
        <v>3.9795745007842136</v>
      </c>
      <c r="R288" s="17">
        <v>4.4792343079578734</v>
      </c>
      <c r="S288" s="17">
        <v>5.8674461259312407</v>
      </c>
      <c r="T288" s="17">
        <v>4.0965719252320101</v>
      </c>
      <c r="U288" s="17">
        <v>5.2394334183033759</v>
      </c>
      <c r="V288" s="17">
        <v>1.5976557395928397</v>
      </c>
      <c r="W288" s="17">
        <v>2.4559037645007766</v>
      </c>
      <c r="X288" s="17">
        <v>2.1233817025944473</v>
      </c>
      <c r="Y288" s="17">
        <v>19.616597753901427</v>
      </c>
      <c r="Z288" s="17">
        <v>7.2191809741126169</v>
      </c>
      <c r="AA288" s="17">
        <v>3.7427676151591913</v>
      </c>
      <c r="AB288" s="17">
        <v>1.8179809580724295</v>
      </c>
      <c r="AC288" s="17">
        <v>3.9252256110196759</v>
      </c>
      <c r="AD288" s="17">
        <v>2.7816755113996487</v>
      </c>
      <c r="AE288" s="32">
        <v>1511.897724084313</v>
      </c>
      <c r="AF288" s="90">
        <v>489923.6126823838</v>
      </c>
      <c r="AG288" s="91">
        <v>6.785900014337841</v>
      </c>
      <c r="AH288" s="92">
        <v>2390.3573256539307</v>
      </c>
      <c r="AI288" s="17">
        <v>183.22456986130081</v>
      </c>
      <c r="AJ288" s="17">
        <v>105.16465790832309</v>
      </c>
      <c r="AK288" s="17">
        <v>89.593085739176288</v>
      </c>
      <c r="AL288" s="17">
        <v>193.21130103213096</v>
      </c>
      <c r="AM288" s="17">
        <v>192.83012607362249</v>
      </c>
      <c r="AN288" s="17">
        <v>59.940898473023729</v>
      </c>
      <c r="AO288" s="31">
        <v>3.4612423028357662</v>
      </c>
      <c r="AP288" s="17">
        <v>125.81546387416832</v>
      </c>
      <c r="AQ288" s="17">
        <v>136.27635220464504</v>
      </c>
      <c r="AR288" s="17">
        <v>114.0134206416672</v>
      </c>
      <c r="AS288" s="17">
        <v>10.644222742128616</v>
      </c>
      <c r="AT288" s="17">
        <v>468.77363416045887</v>
      </c>
      <c r="AU288" s="17">
        <v>5.4324051850091148</v>
      </c>
      <c r="AV288" s="17">
        <v>12.119031471896113</v>
      </c>
      <c r="AW288" s="17">
        <v>5.0902857299124591</v>
      </c>
      <c r="AX288" s="17">
        <v>24.34326070239354</v>
      </c>
      <c r="AY288" s="17">
        <v>45.597573928217962</v>
      </c>
      <c r="AZ288" s="17">
        <v>3.7023616880663761</v>
      </c>
      <c r="BA288" s="17">
        <v>1.2814022743689573</v>
      </c>
      <c r="BB288" s="17">
        <v>16.314735433210558</v>
      </c>
      <c r="BC288" s="17">
        <v>36.996934735166739</v>
      </c>
      <c r="BD288" s="17">
        <v>28.213589970174144</v>
      </c>
      <c r="BE288" s="17">
        <v>35.375985038296868</v>
      </c>
      <c r="BF288" s="17">
        <v>92.393172439406868</v>
      </c>
      <c r="BG288" s="17">
        <v>12.209932991760823</v>
      </c>
      <c r="BH288" s="17">
        <v>12.171219832268127</v>
      </c>
      <c r="BI288" s="17">
        <v>18.045097903730891</v>
      </c>
      <c r="BJ288" s="17">
        <v>3.5759925530999896</v>
      </c>
      <c r="BK288" s="17">
        <v>66.275430557819959</v>
      </c>
      <c r="BL288" s="17">
        <v>10.425873838624513</v>
      </c>
      <c r="BM288" s="17">
        <v>12.268754407019628</v>
      </c>
    </row>
    <row r="289" spans="2:65" x14ac:dyDescent="0.35">
      <c r="D289" t="s">
        <v>793</v>
      </c>
      <c r="E289" s="35">
        <v>0.35021559839562133</v>
      </c>
      <c r="F289" s="35">
        <v>0.38216685415562501</v>
      </c>
      <c r="G289" s="35">
        <v>0.3041900293518317</v>
      </c>
      <c r="H289" s="35">
        <v>0.32761509159579766</v>
      </c>
      <c r="I289" s="35">
        <v>0.12678064019722871</v>
      </c>
      <c r="J289" s="35">
        <v>0.15886085451191523</v>
      </c>
      <c r="K289" s="35">
        <v>0.43060963560670601</v>
      </c>
      <c r="L289" s="35">
        <v>0.12286831497213194</v>
      </c>
      <c r="M289" s="35">
        <v>0.28645196321437216</v>
      </c>
      <c r="N289" s="35">
        <v>0.38080336980607599</v>
      </c>
      <c r="O289" s="35">
        <v>0.12276080944962894</v>
      </c>
      <c r="P289" s="35">
        <v>8.5862726049085944E-2</v>
      </c>
      <c r="Q289" s="35">
        <v>0.33310375605445547</v>
      </c>
      <c r="R289" s="35">
        <v>0.18033901437356464</v>
      </c>
      <c r="S289" s="35">
        <v>0.41623738850034098</v>
      </c>
      <c r="T289" s="35">
        <v>0.28604519158089942</v>
      </c>
      <c r="U289" s="35">
        <v>0.21589398109331942</v>
      </c>
      <c r="V289" s="35">
        <v>0.16838194395412256</v>
      </c>
      <c r="W289" s="35">
        <v>0.12477858423559403</v>
      </c>
      <c r="X289" s="35">
        <v>0.24388914058246708</v>
      </c>
      <c r="Y289" s="35">
        <v>1.0276881560021847</v>
      </c>
      <c r="Z289" s="35">
        <v>0.614202998129599</v>
      </c>
      <c r="AA289" s="35">
        <v>0.30022408691402419</v>
      </c>
      <c r="AB289" s="35">
        <v>0.14406206360745308</v>
      </c>
      <c r="AC289" s="35">
        <v>0.20117707983700001</v>
      </c>
      <c r="AD289" s="35">
        <v>0.11461979790486843</v>
      </c>
      <c r="AE289" s="87">
        <v>665.6571226323199</v>
      </c>
      <c r="AF289" s="93">
        <v>255578.90949702452</v>
      </c>
      <c r="AG289" s="91">
        <v>0.223306409680403</v>
      </c>
      <c r="AH289" s="94">
        <v>1262.1111314717907</v>
      </c>
      <c r="AI289" s="35">
        <v>42.841870229499293</v>
      </c>
      <c r="AJ289" s="35">
        <v>33.180722860193789</v>
      </c>
      <c r="AK289" s="35">
        <v>31.998474164992047</v>
      </c>
      <c r="AL289" s="35">
        <v>47.437637687490351</v>
      </c>
      <c r="AM289" s="35">
        <v>7.4044050314033232</v>
      </c>
      <c r="AN289" s="35">
        <v>11.224327946233885</v>
      </c>
      <c r="AO289" s="36">
        <v>0.39683149558369285</v>
      </c>
      <c r="AP289" s="35">
        <v>37.228230071863671</v>
      </c>
      <c r="AQ289" s="35">
        <v>32.636285264823968</v>
      </c>
      <c r="AR289" s="35">
        <v>19.819543111003142</v>
      </c>
      <c r="AS289" s="35">
        <v>0.51285160749258363</v>
      </c>
      <c r="AT289" s="35">
        <v>53.979067076257621</v>
      </c>
      <c r="AU289" s="35">
        <v>0.77298857524883524</v>
      </c>
      <c r="AV289" s="35">
        <v>1.3705920391496873</v>
      </c>
      <c r="AW289" s="35">
        <v>0.68310483358224861</v>
      </c>
      <c r="AX289" s="35">
        <v>5.5241655871975937</v>
      </c>
      <c r="AY289" s="35">
        <v>11.701147268206761</v>
      </c>
      <c r="AZ289" s="35">
        <v>0.1495858246036412</v>
      </c>
      <c r="BA289" s="35">
        <v>0.14734701515871287</v>
      </c>
      <c r="BB289" s="35">
        <v>3.2776386371106905</v>
      </c>
      <c r="BC289" s="35">
        <v>9.2458157549820754</v>
      </c>
      <c r="BD289" s="35">
        <v>6.5916769245036262</v>
      </c>
      <c r="BE289" s="35">
        <v>7.9158013433424363</v>
      </c>
      <c r="BF289" s="35">
        <v>19.121287520132935</v>
      </c>
      <c r="BG289" s="35">
        <v>5.2794801125767599</v>
      </c>
      <c r="BH289" s="35">
        <v>2.0555537459884685</v>
      </c>
      <c r="BI289" s="35">
        <v>4.5911514951724035</v>
      </c>
      <c r="BJ289" s="35">
        <v>0.44867362084680007</v>
      </c>
      <c r="BK289" s="35">
        <v>14.859041818646917</v>
      </c>
      <c r="BL289" s="35">
        <v>0.8182520000128567</v>
      </c>
      <c r="BM289" s="35">
        <v>1.315811220025338</v>
      </c>
    </row>
    <row r="290" spans="2:65" ht="13.15" x14ac:dyDescent="0.4">
      <c r="B290" s="12"/>
      <c r="C290" s="12"/>
      <c r="D290" t="s">
        <v>794</v>
      </c>
      <c r="E290" s="95">
        <v>2.5255408278302974E-2</v>
      </c>
      <c r="F290" s="95">
        <v>6.5415974721947864E-2</v>
      </c>
      <c r="G290" s="95">
        <v>6.158844204172613E-2</v>
      </c>
      <c r="H290" s="95">
        <v>0.20923517828087532</v>
      </c>
      <c r="I290" s="95">
        <v>0.10307001223693517</v>
      </c>
      <c r="J290" s="95">
        <v>3.3951418195894478E-2</v>
      </c>
      <c r="K290" s="95">
        <v>0.10475408243380741</v>
      </c>
      <c r="L290" s="95">
        <v>7.4371457949769251E-2</v>
      </c>
      <c r="M290" s="95">
        <v>6.3738059410544098E-2</v>
      </c>
      <c r="N290" s="95">
        <v>7.7105543278278205E-2</v>
      </c>
      <c r="O290" s="95">
        <v>0.17289442269791128</v>
      </c>
      <c r="P290" s="95">
        <v>4.4494826386330018E-2</v>
      </c>
      <c r="Q290" s="95">
        <v>8.3703359740799968E-2</v>
      </c>
      <c r="R290" s="95">
        <v>4.0261125445742299E-2</v>
      </c>
      <c r="S290" s="95">
        <v>7.0940129583938638E-2</v>
      </c>
      <c r="T290" s="95">
        <v>6.9825502103127171E-2</v>
      </c>
      <c r="U290" s="95">
        <v>4.1205596837840877E-2</v>
      </c>
      <c r="V290" s="95">
        <v>0.10539313306447011</v>
      </c>
      <c r="W290" s="95">
        <v>5.0807603310530518E-2</v>
      </c>
      <c r="X290" s="95">
        <v>0.11485883121460071</v>
      </c>
      <c r="Y290" s="95">
        <v>5.2388705161566254E-2</v>
      </c>
      <c r="Z290" s="95">
        <v>8.5079318600278883E-2</v>
      </c>
      <c r="AA290" s="95">
        <v>8.0214461004214588E-2</v>
      </c>
      <c r="AB290" s="95">
        <v>7.9242889188564064E-2</v>
      </c>
      <c r="AC290" s="95">
        <v>5.1252360952760423E-2</v>
      </c>
      <c r="AD290" s="95">
        <v>4.1205308611713475E-2</v>
      </c>
      <c r="AE290" s="95">
        <v>0.44027920144894578</v>
      </c>
      <c r="AF290" s="95">
        <v>0.52167093579691504</v>
      </c>
      <c r="AG290" s="95">
        <v>3.2907412312085611E-2</v>
      </c>
      <c r="AH290" s="95">
        <v>0.52800103061014725</v>
      </c>
      <c r="AI290" s="95">
        <v>0.23382164445483575</v>
      </c>
      <c r="AJ290" s="95">
        <v>0.31551210758579146</v>
      </c>
      <c r="AK290" s="95">
        <v>0.35715338857895929</v>
      </c>
      <c r="AL290" s="95">
        <v>0.24552206539720722</v>
      </c>
      <c r="AM290" s="95">
        <v>3.8398590418264433E-2</v>
      </c>
      <c r="AN290" s="95">
        <v>0.18725658493900235</v>
      </c>
      <c r="AO290" s="95">
        <v>0.11465001894220818</v>
      </c>
      <c r="AP290" s="95">
        <v>0.2958955038237327</v>
      </c>
      <c r="AQ290" s="95">
        <v>0.23948604975729271</v>
      </c>
      <c r="AR290" s="95">
        <v>0.17383517659113121</v>
      </c>
      <c r="AS290" s="95">
        <v>4.8181217165136507E-2</v>
      </c>
      <c r="AT290" s="95">
        <v>0.11514953730904767</v>
      </c>
      <c r="AU290" s="95">
        <v>0.14229214296862841</v>
      </c>
      <c r="AV290" s="95">
        <v>0.11309418927808494</v>
      </c>
      <c r="AW290" s="95">
        <v>0.13419773856073819</v>
      </c>
      <c r="AX290" s="95">
        <v>0.22692792287495128</v>
      </c>
      <c r="AY290" s="95">
        <v>0.25661775967790101</v>
      </c>
      <c r="AZ290" s="95">
        <v>4.0402812368600605E-2</v>
      </c>
      <c r="BA290" s="95">
        <v>0.11498888218477353</v>
      </c>
      <c r="BB290" s="95">
        <v>0.20090050804248241</v>
      </c>
      <c r="BC290" s="95">
        <v>0.24990761589212523</v>
      </c>
      <c r="BD290" s="95">
        <v>0.23363481681955342</v>
      </c>
      <c r="BE290" s="95">
        <v>0.22376200506566962</v>
      </c>
      <c r="BF290" s="95">
        <v>0.20695563335778977</v>
      </c>
      <c r="BG290" s="95">
        <v>0.43239222656990139</v>
      </c>
      <c r="BH290" s="95">
        <v>0.16888642012190266</v>
      </c>
      <c r="BI290" s="95">
        <v>0.2544265217992065</v>
      </c>
      <c r="BJ290" s="95">
        <v>0.12546827606166286</v>
      </c>
      <c r="BK290" s="95">
        <v>0.2242013623085195</v>
      </c>
      <c r="BL290" s="95">
        <v>7.848282193685252E-2</v>
      </c>
      <c r="BM290" s="95">
        <v>0.10724896565477667</v>
      </c>
    </row>
  </sheetData>
  <phoneticPr fontId="0" type="noConversion"/>
  <conditionalFormatting sqref="B283:D290">
    <cfRule type="cellIs" dxfId="76" priority="1" stopIfTrue="1" operator="equal">
      <formula>#REF!</formula>
    </cfRule>
  </conditionalFormatting>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K301"/>
  <sheetViews>
    <sheetView zoomScaleNormal="100" workbookViewId="0">
      <pane xSplit="4" ySplit="4" topLeftCell="E5" activePane="bottomRight" state="frozen"/>
      <selection pane="topRight" activeCell="E1" sqref="E1"/>
      <selection pane="bottomLeft" activeCell="A5" sqref="A5"/>
      <selection pane="bottomRight"/>
    </sheetView>
  </sheetViews>
  <sheetFormatPr defaultRowHeight="12.75" x14ac:dyDescent="0.35"/>
  <cols>
    <col min="1" max="1" width="12.1328125" bestFit="1" customWidth="1"/>
    <col min="2" max="2" width="17.3984375" bestFit="1" customWidth="1"/>
    <col min="3" max="3" width="64" bestFit="1" customWidth="1"/>
    <col min="4" max="4" width="35.1328125" bestFit="1" customWidth="1"/>
    <col min="5" max="5" width="12.1328125" bestFit="1" customWidth="1"/>
    <col min="6" max="6" width="10" bestFit="1" customWidth="1"/>
    <col min="7" max="7" width="9.59765625" bestFit="1" customWidth="1"/>
    <col min="8" max="8" width="9.86328125" bestFit="1" customWidth="1"/>
    <col min="9" max="9" width="11.86328125" bestFit="1" customWidth="1"/>
    <col min="10" max="10" width="14" bestFit="1" customWidth="1"/>
    <col min="11" max="11" width="14.86328125" bestFit="1" customWidth="1"/>
  </cols>
  <sheetData>
    <row r="1" spans="1:11" ht="13.15" x14ac:dyDescent="0.4">
      <c r="A1" s="18"/>
      <c r="B1" s="18"/>
      <c r="C1" s="18" t="s">
        <v>169</v>
      </c>
      <c r="D1" s="19" t="s">
        <v>909</v>
      </c>
      <c r="E1" s="18"/>
      <c r="F1" s="18"/>
      <c r="G1" s="18"/>
      <c r="H1" s="18"/>
      <c r="I1" s="18"/>
      <c r="J1" s="18"/>
      <c r="K1" s="18"/>
    </row>
    <row r="2" spans="1:11" ht="13.15" x14ac:dyDescent="0.4">
      <c r="A2" s="18"/>
      <c r="B2" s="18"/>
      <c r="C2" s="18"/>
      <c r="D2" s="18"/>
      <c r="E2" s="20">
        <v>1</v>
      </c>
      <c r="F2" s="37">
        <v>0.1467</v>
      </c>
      <c r="G2" s="37">
        <v>0.2797</v>
      </c>
      <c r="H2" s="37">
        <v>8.7499999999999994E-2</v>
      </c>
      <c r="I2" s="37">
        <v>0.1075</v>
      </c>
      <c r="J2" s="37">
        <v>4.5900000000000003E-2</v>
      </c>
      <c r="K2" s="37">
        <v>0.3327</v>
      </c>
    </row>
    <row r="3" spans="1:11" ht="13.15" x14ac:dyDescent="0.4">
      <c r="A3" s="18"/>
      <c r="B3" s="18"/>
      <c r="C3" s="18"/>
      <c r="D3" s="18"/>
      <c r="E3" s="19" t="s">
        <v>170</v>
      </c>
      <c r="F3" s="19" t="s">
        <v>171</v>
      </c>
      <c r="G3" s="19"/>
      <c r="H3" s="19"/>
      <c r="I3" s="19" t="s">
        <v>172</v>
      </c>
      <c r="J3" s="19"/>
      <c r="K3" s="19" t="s">
        <v>173</v>
      </c>
    </row>
    <row r="4" spans="1:11" ht="13.15" x14ac:dyDescent="0.4">
      <c r="A4" s="18" t="s">
        <v>174</v>
      </c>
      <c r="B4" s="18" t="s">
        <v>175</v>
      </c>
      <c r="C4" s="18" t="s">
        <v>176</v>
      </c>
      <c r="D4" s="18" t="s">
        <v>177</v>
      </c>
      <c r="E4" s="19" t="s">
        <v>178</v>
      </c>
      <c r="F4" s="19" t="s">
        <v>179</v>
      </c>
      <c r="G4" s="19" t="s">
        <v>180</v>
      </c>
      <c r="H4" s="19" t="s">
        <v>181</v>
      </c>
      <c r="I4" s="19" t="s">
        <v>182</v>
      </c>
      <c r="J4" s="19" t="s">
        <v>183</v>
      </c>
      <c r="K4" s="19" t="s">
        <v>184</v>
      </c>
    </row>
    <row r="5" spans="1:11" ht="13.15" x14ac:dyDescent="0.4">
      <c r="A5" s="13"/>
      <c r="B5" s="12"/>
      <c r="C5" s="12"/>
      <c r="D5" s="12"/>
      <c r="E5" s="16"/>
      <c r="F5" s="16"/>
      <c r="G5" s="16"/>
      <c r="H5" s="16"/>
      <c r="I5" s="16"/>
      <c r="J5" s="16"/>
      <c r="K5" s="16"/>
    </row>
    <row r="6" spans="1:11" x14ac:dyDescent="0.35">
      <c r="A6" s="96">
        <v>111500100</v>
      </c>
      <c r="B6" s="14" t="s">
        <v>185</v>
      </c>
      <c r="C6" s="14" t="s">
        <v>186</v>
      </c>
      <c r="D6" s="97" t="s">
        <v>187</v>
      </c>
      <c r="E6" s="98">
        <v>85.1</v>
      </c>
      <c r="F6" s="98">
        <v>94.3</v>
      </c>
      <c r="G6" s="98">
        <v>59.6</v>
      </c>
      <c r="H6" s="98">
        <v>122.8</v>
      </c>
      <c r="I6" s="98">
        <v>92</v>
      </c>
      <c r="J6" s="98">
        <v>79.7</v>
      </c>
      <c r="K6" s="98">
        <v>91</v>
      </c>
    </row>
    <row r="7" spans="1:11" x14ac:dyDescent="0.35">
      <c r="A7" s="96">
        <v>112220125</v>
      </c>
      <c r="B7" s="14" t="s">
        <v>185</v>
      </c>
      <c r="C7" s="97" t="s">
        <v>188</v>
      </c>
      <c r="D7" s="97" t="s">
        <v>189</v>
      </c>
      <c r="E7" s="98">
        <v>91.3</v>
      </c>
      <c r="F7" s="98">
        <v>97</v>
      </c>
      <c r="G7" s="98">
        <v>75</v>
      </c>
      <c r="H7" s="98">
        <v>109.6</v>
      </c>
      <c r="I7" s="98">
        <v>91.8</v>
      </c>
      <c r="J7" s="98">
        <v>91.9</v>
      </c>
      <c r="K7" s="98">
        <v>97.4</v>
      </c>
    </row>
    <row r="8" spans="1:11" x14ac:dyDescent="0.35">
      <c r="A8" s="96">
        <v>113820200</v>
      </c>
      <c r="B8" s="14" t="s">
        <v>185</v>
      </c>
      <c r="C8" s="97" t="s">
        <v>190</v>
      </c>
      <c r="D8" s="97" t="s">
        <v>191</v>
      </c>
      <c r="E8" s="98">
        <v>91.8</v>
      </c>
      <c r="F8" s="98">
        <v>96.6</v>
      </c>
      <c r="G8" s="98">
        <v>77.599999999999994</v>
      </c>
      <c r="H8" s="98">
        <v>106.9</v>
      </c>
      <c r="I8" s="98">
        <v>90.7</v>
      </c>
      <c r="J8" s="98">
        <v>93.7</v>
      </c>
      <c r="K8" s="98">
        <v>97.7</v>
      </c>
    </row>
    <row r="9" spans="1:11" x14ac:dyDescent="0.35">
      <c r="A9" s="96">
        <v>119460235</v>
      </c>
      <c r="B9" s="14" t="s">
        <v>185</v>
      </c>
      <c r="C9" s="97" t="s">
        <v>192</v>
      </c>
      <c r="D9" s="97" t="s">
        <v>193</v>
      </c>
      <c r="E9" s="98">
        <v>86.3</v>
      </c>
      <c r="F9" s="98">
        <v>95.9</v>
      </c>
      <c r="G9" s="98">
        <v>68</v>
      </c>
      <c r="H9" s="98">
        <v>97.1</v>
      </c>
      <c r="I9" s="98">
        <v>88.2</v>
      </c>
      <c r="J9" s="98">
        <v>81</v>
      </c>
      <c r="K9" s="98">
        <v>94.7</v>
      </c>
    </row>
    <row r="10" spans="1:11" x14ac:dyDescent="0.35">
      <c r="A10" s="96">
        <v>120020250</v>
      </c>
      <c r="B10" s="14" t="s">
        <v>185</v>
      </c>
      <c r="C10" s="97" t="s">
        <v>194</v>
      </c>
      <c r="D10" s="97" t="s">
        <v>195</v>
      </c>
      <c r="E10" s="98">
        <v>89.4</v>
      </c>
      <c r="F10" s="98">
        <v>95.3</v>
      </c>
      <c r="G10" s="98">
        <v>69.599999999999994</v>
      </c>
      <c r="H10" s="98">
        <v>82.4</v>
      </c>
      <c r="I10" s="98">
        <v>88.8</v>
      </c>
      <c r="J10" s="98">
        <v>93.6</v>
      </c>
      <c r="K10" s="98">
        <v>104.8</v>
      </c>
    </row>
    <row r="11" spans="1:11" x14ac:dyDescent="0.35">
      <c r="A11" s="96">
        <v>122520300</v>
      </c>
      <c r="B11" s="14" t="s">
        <v>185</v>
      </c>
      <c r="C11" s="97" t="s">
        <v>196</v>
      </c>
      <c r="D11" s="97" t="s">
        <v>197</v>
      </c>
      <c r="E11" s="98">
        <v>83.4</v>
      </c>
      <c r="F11" s="98">
        <v>93.5</v>
      </c>
      <c r="G11" s="98">
        <v>64.5</v>
      </c>
      <c r="H11" s="98">
        <v>94.2</v>
      </c>
      <c r="I11" s="98">
        <v>89.7</v>
      </c>
      <c r="J11" s="98">
        <v>82.9</v>
      </c>
      <c r="K11" s="98">
        <v>90.1</v>
      </c>
    </row>
    <row r="12" spans="1:11" x14ac:dyDescent="0.35">
      <c r="A12" s="96">
        <v>126620500</v>
      </c>
      <c r="B12" s="14" t="s">
        <v>185</v>
      </c>
      <c r="C12" s="97" t="s">
        <v>198</v>
      </c>
      <c r="D12" s="97" t="s">
        <v>199</v>
      </c>
      <c r="E12" s="98">
        <v>92</v>
      </c>
      <c r="F12" s="98">
        <v>99.2</v>
      </c>
      <c r="G12" s="98">
        <v>76.599999999999994</v>
      </c>
      <c r="H12" s="98">
        <v>97.9</v>
      </c>
      <c r="I12" s="98">
        <v>94.6</v>
      </c>
      <c r="J12" s="98">
        <v>93.3</v>
      </c>
      <c r="K12" s="98">
        <v>99.3</v>
      </c>
    </row>
    <row r="13" spans="1:11" x14ac:dyDescent="0.35">
      <c r="A13" s="96">
        <v>133660600</v>
      </c>
      <c r="B13" s="14" t="s">
        <v>185</v>
      </c>
      <c r="C13" s="97" t="s">
        <v>200</v>
      </c>
      <c r="D13" s="97" t="s">
        <v>201</v>
      </c>
      <c r="E13" s="98">
        <v>86.7</v>
      </c>
      <c r="F13" s="98">
        <v>97</v>
      </c>
      <c r="G13" s="98">
        <v>67.099999999999994</v>
      </c>
      <c r="H13" s="98">
        <v>97.4</v>
      </c>
      <c r="I13" s="98">
        <v>91.5</v>
      </c>
      <c r="J13" s="98">
        <v>90.4</v>
      </c>
      <c r="K13" s="98">
        <v>93.9</v>
      </c>
    </row>
    <row r="14" spans="1:11" x14ac:dyDescent="0.35">
      <c r="A14" s="96">
        <v>133860700</v>
      </c>
      <c r="B14" s="14" t="s">
        <v>185</v>
      </c>
      <c r="C14" s="97" t="s">
        <v>202</v>
      </c>
      <c r="D14" s="97" t="s">
        <v>203</v>
      </c>
      <c r="E14" s="98">
        <v>87.9</v>
      </c>
      <c r="F14" s="98">
        <v>96.8</v>
      </c>
      <c r="G14" s="98">
        <v>74.5</v>
      </c>
      <c r="H14" s="98">
        <v>103.7</v>
      </c>
      <c r="I14" s="98">
        <v>91.6</v>
      </c>
      <c r="J14" s="98">
        <v>80</v>
      </c>
      <c r="K14" s="98">
        <v>91.1</v>
      </c>
    </row>
    <row r="15" spans="1:11" x14ac:dyDescent="0.35">
      <c r="A15" s="96">
        <v>146220900</v>
      </c>
      <c r="B15" s="14" t="s">
        <v>185</v>
      </c>
      <c r="C15" s="97" t="s">
        <v>899</v>
      </c>
      <c r="D15" s="97" t="s">
        <v>900</v>
      </c>
      <c r="E15" s="98">
        <v>89</v>
      </c>
      <c r="F15" s="98">
        <v>96.6</v>
      </c>
      <c r="G15" s="98">
        <v>74.099999999999994</v>
      </c>
      <c r="H15" s="98">
        <v>110.7</v>
      </c>
      <c r="I15" s="98">
        <v>89.1</v>
      </c>
      <c r="J15" s="98">
        <v>79.2</v>
      </c>
      <c r="K15" s="98">
        <v>93.7</v>
      </c>
    </row>
    <row r="16" spans="1:11" x14ac:dyDescent="0.35">
      <c r="A16" s="96">
        <v>211260100</v>
      </c>
      <c r="B16" s="14" t="s">
        <v>204</v>
      </c>
      <c r="C16" s="97" t="s">
        <v>205</v>
      </c>
      <c r="D16" s="97" t="s">
        <v>206</v>
      </c>
      <c r="E16" s="98">
        <v>124.1</v>
      </c>
      <c r="F16" s="98">
        <v>123.8</v>
      </c>
      <c r="G16" s="98">
        <v>138.9</v>
      </c>
      <c r="H16" s="98">
        <v>111</v>
      </c>
      <c r="I16" s="98">
        <v>112.3</v>
      </c>
      <c r="J16" s="98">
        <v>139.9</v>
      </c>
      <c r="K16" s="98">
        <v>116.8</v>
      </c>
    </row>
    <row r="17" spans="1:11" x14ac:dyDescent="0.35">
      <c r="A17" s="96">
        <v>221820300</v>
      </c>
      <c r="B17" s="14" t="s">
        <v>204</v>
      </c>
      <c r="C17" s="97" t="s">
        <v>207</v>
      </c>
      <c r="D17" s="97" t="s">
        <v>208</v>
      </c>
      <c r="E17" s="98">
        <v>124.3</v>
      </c>
      <c r="F17" s="98">
        <v>124</v>
      </c>
      <c r="G17" s="98">
        <v>100.5</v>
      </c>
      <c r="H17" s="98">
        <v>220.3</v>
      </c>
      <c r="I17" s="98">
        <v>109.3</v>
      </c>
      <c r="J17" s="98">
        <v>153.30000000000001</v>
      </c>
      <c r="K17" s="98">
        <v>120</v>
      </c>
    </row>
    <row r="18" spans="1:11" x14ac:dyDescent="0.35">
      <c r="A18" s="96">
        <v>227940400</v>
      </c>
      <c r="B18" s="14" t="s">
        <v>204</v>
      </c>
      <c r="C18" s="97" t="s">
        <v>209</v>
      </c>
      <c r="D18" s="97" t="s">
        <v>210</v>
      </c>
      <c r="E18" s="98">
        <v>128</v>
      </c>
      <c r="F18" s="98">
        <v>122.7</v>
      </c>
      <c r="G18" s="98">
        <v>131.69999999999999</v>
      </c>
      <c r="H18" s="98">
        <v>139.19999999999999</v>
      </c>
      <c r="I18" s="98">
        <v>124.9</v>
      </c>
      <c r="J18" s="98">
        <v>151.4</v>
      </c>
      <c r="K18" s="98">
        <v>122.1</v>
      </c>
    </row>
    <row r="19" spans="1:11" x14ac:dyDescent="0.35">
      <c r="A19" s="96">
        <v>288888550</v>
      </c>
      <c r="B19" s="14" t="s">
        <v>204</v>
      </c>
      <c r="C19" s="14" t="s">
        <v>812</v>
      </c>
      <c r="D19" s="97" t="s">
        <v>795</v>
      </c>
      <c r="E19" s="98">
        <v>125.2</v>
      </c>
      <c r="F19" s="98">
        <v>133.1</v>
      </c>
      <c r="G19" s="98">
        <v>104.4</v>
      </c>
      <c r="H19" s="98">
        <v>131</v>
      </c>
      <c r="I19" s="98">
        <v>143.80000000000001</v>
      </c>
      <c r="J19" s="98">
        <v>157.19999999999999</v>
      </c>
      <c r="K19" s="98">
        <v>127.3</v>
      </c>
    </row>
    <row r="20" spans="1:11" x14ac:dyDescent="0.35">
      <c r="A20" s="96">
        <v>422380300</v>
      </c>
      <c r="B20" s="14" t="s">
        <v>211</v>
      </c>
      <c r="C20" s="97" t="s">
        <v>212</v>
      </c>
      <c r="D20" s="97" t="s">
        <v>213</v>
      </c>
      <c r="E20" s="98">
        <v>116.3</v>
      </c>
      <c r="F20" s="98">
        <v>101.9</v>
      </c>
      <c r="G20" s="98">
        <v>138</v>
      </c>
      <c r="H20" s="98">
        <v>83.1</v>
      </c>
      <c r="I20" s="98">
        <v>115.8</v>
      </c>
      <c r="J20" s="98">
        <v>108.2</v>
      </c>
      <c r="K20" s="98">
        <v>114.5</v>
      </c>
    </row>
    <row r="21" spans="1:11" x14ac:dyDescent="0.35">
      <c r="A21" s="96">
        <v>429420150</v>
      </c>
      <c r="B21" s="14" t="s">
        <v>211</v>
      </c>
      <c r="C21" s="97" t="s">
        <v>214</v>
      </c>
      <c r="D21" s="97" t="s">
        <v>215</v>
      </c>
      <c r="E21" s="98">
        <v>91.6</v>
      </c>
      <c r="F21" s="98">
        <v>99.5</v>
      </c>
      <c r="G21" s="98">
        <v>96.8</v>
      </c>
      <c r="H21" s="98">
        <v>86.7</v>
      </c>
      <c r="I21" s="98">
        <v>99</v>
      </c>
      <c r="J21" s="98">
        <v>92.4</v>
      </c>
      <c r="K21" s="98">
        <v>82.5</v>
      </c>
    </row>
    <row r="22" spans="1:11" x14ac:dyDescent="0.35">
      <c r="A22" s="96">
        <v>429420400</v>
      </c>
      <c r="B22" s="14" t="s">
        <v>211</v>
      </c>
      <c r="C22" s="14" t="s">
        <v>214</v>
      </c>
      <c r="D22" s="97" t="s">
        <v>216</v>
      </c>
      <c r="E22" s="98">
        <v>124.4</v>
      </c>
      <c r="F22" s="98">
        <v>101.8</v>
      </c>
      <c r="G22" s="98">
        <v>183.8</v>
      </c>
      <c r="H22" s="98">
        <v>83.2</v>
      </c>
      <c r="I22" s="98">
        <v>100.3</v>
      </c>
      <c r="J22" s="98">
        <v>94.2</v>
      </c>
      <c r="K22" s="98">
        <v>107.1</v>
      </c>
    </row>
    <row r="23" spans="1:11" x14ac:dyDescent="0.35">
      <c r="A23" s="96">
        <v>438060100</v>
      </c>
      <c r="B23" s="14" t="s">
        <v>211</v>
      </c>
      <c r="C23" s="97" t="s">
        <v>217</v>
      </c>
      <c r="D23" s="97" t="s">
        <v>864</v>
      </c>
      <c r="E23" s="98">
        <v>115</v>
      </c>
      <c r="F23" s="98">
        <v>102.5</v>
      </c>
      <c r="G23" s="98">
        <v>126.3</v>
      </c>
      <c r="H23" s="98">
        <v>97.8</v>
      </c>
      <c r="I23" s="98">
        <v>124.1</v>
      </c>
      <c r="J23" s="98">
        <v>97.7</v>
      </c>
      <c r="K23" s="98">
        <v>115</v>
      </c>
    </row>
    <row r="24" spans="1:11" x14ac:dyDescent="0.35">
      <c r="A24" s="96">
        <v>438060600</v>
      </c>
      <c r="B24" s="14" t="s">
        <v>211</v>
      </c>
      <c r="C24" s="97" t="s">
        <v>217</v>
      </c>
      <c r="D24" s="97" t="s">
        <v>218</v>
      </c>
      <c r="E24" s="98">
        <v>102.2</v>
      </c>
      <c r="F24" s="98">
        <v>104.2</v>
      </c>
      <c r="G24" s="98">
        <v>116.9</v>
      </c>
      <c r="H24" s="98">
        <v>98.4</v>
      </c>
      <c r="I24" s="98">
        <v>102.2</v>
      </c>
      <c r="J24" s="98">
        <v>94</v>
      </c>
      <c r="K24" s="98">
        <v>91</v>
      </c>
    </row>
    <row r="25" spans="1:11" x14ac:dyDescent="0.35">
      <c r="A25" s="96">
        <v>438060750</v>
      </c>
      <c r="B25" s="14" t="s">
        <v>211</v>
      </c>
      <c r="C25" s="14" t="s">
        <v>217</v>
      </c>
      <c r="D25" s="97" t="s">
        <v>219</v>
      </c>
      <c r="E25" s="98">
        <v>100.4</v>
      </c>
      <c r="F25" s="98">
        <v>98.3</v>
      </c>
      <c r="G25" s="98">
        <v>97.3</v>
      </c>
      <c r="H25" s="98">
        <v>122.9</v>
      </c>
      <c r="I25" s="98">
        <v>95.5</v>
      </c>
      <c r="J25" s="98">
        <v>86.7</v>
      </c>
      <c r="K25" s="98">
        <v>101.5</v>
      </c>
    </row>
    <row r="26" spans="1:11" x14ac:dyDescent="0.35">
      <c r="A26" s="96">
        <v>439150650</v>
      </c>
      <c r="B26" s="14" t="s">
        <v>211</v>
      </c>
      <c r="C26" s="97" t="s">
        <v>220</v>
      </c>
      <c r="D26" s="97" t="s">
        <v>221</v>
      </c>
      <c r="E26" s="98">
        <v>116</v>
      </c>
      <c r="F26" s="98">
        <v>103.7</v>
      </c>
      <c r="G26" s="98">
        <v>145.6</v>
      </c>
      <c r="H26" s="98">
        <v>84.5</v>
      </c>
      <c r="I26" s="98">
        <v>105.2</v>
      </c>
      <c r="J26" s="98">
        <v>87.6</v>
      </c>
      <c r="K26" s="98">
        <v>112.2</v>
      </c>
    </row>
    <row r="27" spans="1:11" x14ac:dyDescent="0.35">
      <c r="A27" s="96">
        <v>446060850</v>
      </c>
      <c r="B27" s="14" t="s">
        <v>211</v>
      </c>
      <c r="C27" s="97" t="s">
        <v>222</v>
      </c>
      <c r="D27" s="97" t="s">
        <v>223</v>
      </c>
      <c r="E27" s="98">
        <v>103.5</v>
      </c>
      <c r="F27" s="98">
        <v>105.1</v>
      </c>
      <c r="G27" s="98">
        <v>97.9</v>
      </c>
      <c r="H27" s="98">
        <v>101.2</v>
      </c>
      <c r="I27" s="98">
        <v>108.5</v>
      </c>
      <c r="J27" s="98">
        <v>89.9</v>
      </c>
      <c r="K27" s="98">
        <v>108.5</v>
      </c>
    </row>
    <row r="28" spans="1:11" x14ac:dyDescent="0.35">
      <c r="A28" s="96">
        <v>522220300</v>
      </c>
      <c r="B28" s="14" t="s">
        <v>224</v>
      </c>
      <c r="C28" s="97" t="s">
        <v>225</v>
      </c>
      <c r="D28" s="97" t="s">
        <v>226</v>
      </c>
      <c r="E28" s="98">
        <v>92.9</v>
      </c>
      <c r="F28" s="98">
        <v>91.9</v>
      </c>
      <c r="G28" s="98">
        <v>80.2</v>
      </c>
      <c r="H28" s="98">
        <v>93.6</v>
      </c>
      <c r="I28" s="98">
        <v>95.8</v>
      </c>
      <c r="J28" s="98">
        <v>101.1</v>
      </c>
      <c r="K28" s="98">
        <v>101.8</v>
      </c>
    </row>
    <row r="29" spans="1:11" x14ac:dyDescent="0.35">
      <c r="A29" s="96">
        <v>527860600</v>
      </c>
      <c r="B29" s="14" t="s">
        <v>224</v>
      </c>
      <c r="C29" s="97" t="s">
        <v>229</v>
      </c>
      <c r="D29" s="97" t="s">
        <v>230</v>
      </c>
      <c r="E29" s="98">
        <v>84.5</v>
      </c>
      <c r="F29" s="98">
        <v>94.8</v>
      </c>
      <c r="G29" s="98">
        <v>65.099999999999994</v>
      </c>
      <c r="H29" s="98">
        <v>88.1</v>
      </c>
      <c r="I29" s="98">
        <v>88.6</v>
      </c>
      <c r="J29" s="98">
        <v>77.3</v>
      </c>
      <c r="K29" s="98">
        <v>94.9</v>
      </c>
    </row>
    <row r="30" spans="1:11" x14ac:dyDescent="0.35">
      <c r="A30" s="96">
        <v>526300500</v>
      </c>
      <c r="B30" s="14" t="s">
        <v>224</v>
      </c>
      <c r="C30" s="97" t="s">
        <v>227</v>
      </c>
      <c r="D30" s="97" t="s">
        <v>228</v>
      </c>
      <c r="E30" s="98">
        <v>90.9</v>
      </c>
      <c r="F30" s="98">
        <v>95.8</v>
      </c>
      <c r="G30" s="98">
        <v>76.2</v>
      </c>
      <c r="H30" s="98">
        <v>92.4</v>
      </c>
      <c r="I30" s="98">
        <v>89.2</v>
      </c>
      <c r="J30" s="98">
        <v>88.8</v>
      </c>
      <c r="K30" s="98">
        <v>101.6</v>
      </c>
    </row>
    <row r="31" spans="1:11" x14ac:dyDescent="0.35">
      <c r="A31" s="96">
        <v>530780125</v>
      </c>
      <c r="B31" s="14" t="s">
        <v>224</v>
      </c>
      <c r="C31" s="97" t="s">
        <v>231</v>
      </c>
      <c r="D31" s="97" t="s">
        <v>232</v>
      </c>
      <c r="E31" s="98">
        <v>82.7</v>
      </c>
      <c r="F31" s="98">
        <v>95.4</v>
      </c>
      <c r="G31" s="98">
        <v>72.599999999999994</v>
      </c>
      <c r="H31" s="98">
        <v>88.2</v>
      </c>
      <c r="I31" s="98">
        <v>87.2</v>
      </c>
      <c r="J31" s="98">
        <v>82.2</v>
      </c>
      <c r="K31" s="98">
        <v>82.9</v>
      </c>
    </row>
    <row r="32" spans="1:11" x14ac:dyDescent="0.35">
      <c r="A32" s="96">
        <v>530780700</v>
      </c>
      <c r="B32" s="14" t="s">
        <v>224</v>
      </c>
      <c r="C32" s="97" t="s">
        <v>231</v>
      </c>
      <c r="D32" s="97" t="s">
        <v>233</v>
      </c>
      <c r="E32" s="98">
        <v>94.8</v>
      </c>
      <c r="F32" s="98">
        <v>98.1</v>
      </c>
      <c r="G32" s="98">
        <v>82.6</v>
      </c>
      <c r="H32" s="98">
        <v>93.6</v>
      </c>
      <c r="I32" s="98">
        <v>88.3</v>
      </c>
      <c r="J32" s="98">
        <v>88.3</v>
      </c>
      <c r="K32" s="98">
        <v>106.9</v>
      </c>
    </row>
    <row r="33" spans="1:11" x14ac:dyDescent="0.35">
      <c r="A33" s="96">
        <v>611244620</v>
      </c>
      <c r="B33" s="14" t="s">
        <v>234</v>
      </c>
      <c r="C33" s="97" t="s">
        <v>235</v>
      </c>
      <c r="D33" s="97" t="s">
        <v>236</v>
      </c>
      <c r="E33" s="98">
        <v>150.9</v>
      </c>
      <c r="F33" s="98">
        <v>113</v>
      </c>
      <c r="G33" s="98">
        <v>253.8</v>
      </c>
      <c r="H33" s="98">
        <v>93.6</v>
      </c>
      <c r="I33" s="98">
        <v>124.1</v>
      </c>
      <c r="J33" s="98">
        <v>98.9</v>
      </c>
      <c r="K33" s="98">
        <v>112</v>
      </c>
    </row>
    <row r="34" spans="1:11" x14ac:dyDescent="0.35">
      <c r="A34" s="96">
        <v>612540100</v>
      </c>
      <c r="B34" s="14" t="s">
        <v>234</v>
      </c>
      <c r="C34" s="97" t="s">
        <v>796</v>
      </c>
      <c r="D34" s="97" t="s">
        <v>797</v>
      </c>
      <c r="E34" s="98">
        <v>110.1</v>
      </c>
      <c r="F34" s="98">
        <v>106.5</v>
      </c>
      <c r="G34" s="98">
        <v>100.5</v>
      </c>
      <c r="H34" s="98">
        <v>155.6</v>
      </c>
      <c r="I34" s="98">
        <v>127.4</v>
      </c>
      <c r="J34" s="98">
        <v>93.5</v>
      </c>
      <c r="K34" s="98">
        <v>104.6</v>
      </c>
    </row>
    <row r="35" spans="1:11" x14ac:dyDescent="0.35">
      <c r="A35" s="96">
        <v>631084500</v>
      </c>
      <c r="B35" s="14" t="s">
        <v>234</v>
      </c>
      <c r="C35" s="97" t="s">
        <v>237</v>
      </c>
      <c r="D35" s="97" t="s">
        <v>238</v>
      </c>
      <c r="E35" s="98">
        <v>149.5</v>
      </c>
      <c r="F35" s="98">
        <v>112.1</v>
      </c>
      <c r="G35" s="98">
        <v>236.8</v>
      </c>
      <c r="H35" s="98">
        <v>111.7</v>
      </c>
      <c r="I35" s="98">
        <v>124.6</v>
      </c>
      <c r="J35" s="98">
        <v>107.9</v>
      </c>
      <c r="K35" s="98">
        <v>116.2</v>
      </c>
    </row>
    <row r="36" spans="1:11" x14ac:dyDescent="0.35">
      <c r="A36" s="96">
        <v>633700540</v>
      </c>
      <c r="B36" s="14" t="s">
        <v>234</v>
      </c>
      <c r="C36" s="97" t="s">
        <v>798</v>
      </c>
      <c r="D36" s="97" t="s">
        <v>799</v>
      </c>
      <c r="E36" s="98">
        <v>112.7</v>
      </c>
      <c r="F36" s="98">
        <v>103.5</v>
      </c>
      <c r="G36" s="98">
        <v>120.2</v>
      </c>
      <c r="H36" s="98">
        <v>139.5</v>
      </c>
      <c r="I36" s="98">
        <v>120.2</v>
      </c>
      <c r="J36" s="98">
        <v>96</v>
      </c>
      <c r="K36" s="98">
        <v>103.4</v>
      </c>
    </row>
    <row r="37" spans="1:11" x14ac:dyDescent="0.35">
      <c r="A37" s="96">
        <v>636084600</v>
      </c>
      <c r="B37" s="14" t="s">
        <v>234</v>
      </c>
      <c r="C37" s="97" t="s">
        <v>813</v>
      </c>
      <c r="D37" s="97" t="s">
        <v>239</v>
      </c>
      <c r="E37" s="98">
        <v>139.19999999999999</v>
      </c>
      <c r="F37" s="98">
        <v>117.2</v>
      </c>
      <c r="G37" s="98">
        <v>189.6</v>
      </c>
      <c r="H37" s="98">
        <v>132.80000000000001</v>
      </c>
      <c r="I37" s="98">
        <v>129.4</v>
      </c>
      <c r="J37" s="98">
        <v>121.2</v>
      </c>
      <c r="K37" s="98">
        <v>114</v>
      </c>
    </row>
    <row r="38" spans="1:11" x14ac:dyDescent="0.35">
      <c r="A38" s="96">
        <v>639820100</v>
      </c>
      <c r="B38" s="14" t="s">
        <v>234</v>
      </c>
      <c r="C38" s="97" t="s">
        <v>901</v>
      </c>
      <c r="D38" s="97" t="s">
        <v>902</v>
      </c>
      <c r="E38" s="98">
        <v>108.8</v>
      </c>
      <c r="F38" s="98">
        <v>107</v>
      </c>
      <c r="G38" s="98">
        <v>100.1</v>
      </c>
      <c r="H38" s="98">
        <v>101.3</v>
      </c>
      <c r="I38" s="98">
        <v>130.1</v>
      </c>
      <c r="J38" s="98">
        <v>105.7</v>
      </c>
      <c r="K38" s="98">
        <v>112.5</v>
      </c>
    </row>
    <row r="39" spans="1:11" x14ac:dyDescent="0.35">
      <c r="A39" s="96">
        <v>640900720</v>
      </c>
      <c r="B39" s="14" t="s">
        <v>234</v>
      </c>
      <c r="C39" s="97" t="s">
        <v>814</v>
      </c>
      <c r="D39" s="97" t="s">
        <v>240</v>
      </c>
      <c r="E39" s="98">
        <v>119.7</v>
      </c>
      <c r="F39" s="98">
        <v>108.1</v>
      </c>
      <c r="G39" s="98">
        <v>141</v>
      </c>
      <c r="H39" s="98">
        <v>113.3</v>
      </c>
      <c r="I39" s="98">
        <v>121</v>
      </c>
      <c r="J39" s="98">
        <v>113.2</v>
      </c>
      <c r="K39" s="98">
        <v>109.1</v>
      </c>
    </row>
    <row r="40" spans="1:11" x14ac:dyDescent="0.35">
      <c r="A40" s="96">
        <v>641740760</v>
      </c>
      <c r="B40" s="14" t="s">
        <v>234</v>
      </c>
      <c r="C40" s="97" t="s">
        <v>241</v>
      </c>
      <c r="D40" s="97" t="s">
        <v>242</v>
      </c>
      <c r="E40" s="98">
        <v>142.5</v>
      </c>
      <c r="F40" s="98">
        <v>115.6</v>
      </c>
      <c r="G40" s="98">
        <v>215.6</v>
      </c>
      <c r="H40" s="98">
        <v>106.5</v>
      </c>
      <c r="I40" s="98">
        <v>127.3</v>
      </c>
      <c r="J40" s="98">
        <v>105</v>
      </c>
      <c r="K40" s="98">
        <v>112.6</v>
      </c>
    </row>
    <row r="41" spans="1:11" x14ac:dyDescent="0.35">
      <c r="A41" s="96">
        <v>641884800</v>
      </c>
      <c r="B41" s="14" t="s">
        <v>234</v>
      </c>
      <c r="C41" s="97" t="s">
        <v>815</v>
      </c>
      <c r="D41" s="97" t="s">
        <v>243</v>
      </c>
      <c r="E41" s="98">
        <v>170.7</v>
      </c>
      <c r="F41" s="98">
        <v>122.4</v>
      </c>
      <c r="G41" s="98">
        <v>290.10000000000002</v>
      </c>
      <c r="H41" s="98">
        <v>134.9</v>
      </c>
      <c r="I41" s="98">
        <v>131.80000000000001</v>
      </c>
      <c r="J41" s="98">
        <v>124.9</v>
      </c>
      <c r="K41" s="98">
        <v>119.8</v>
      </c>
    </row>
    <row r="42" spans="1:11" x14ac:dyDescent="0.35">
      <c r="A42" s="96">
        <v>641940840</v>
      </c>
      <c r="B42" s="14" t="s">
        <v>234</v>
      </c>
      <c r="C42" s="97" t="s">
        <v>865</v>
      </c>
      <c r="D42" s="97" t="s">
        <v>866</v>
      </c>
      <c r="E42" s="98">
        <v>175.2</v>
      </c>
      <c r="F42" s="98">
        <v>114.5</v>
      </c>
      <c r="G42" s="98">
        <v>326.3</v>
      </c>
      <c r="H42" s="98">
        <v>130.9</v>
      </c>
      <c r="I42" s="98">
        <v>130.6</v>
      </c>
      <c r="J42" s="98">
        <v>122.7</v>
      </c>
      <c r="K42" s="98">
        <v>108.3</v>
      </c>
    </row>
    <row r="43" spans="1:11" x14ac:dyDescent="0.35">
      <c r="A43" s="96">
        <v>644700900</v>
      </c>
      <c r="B43" s="14" t="s">
        <v>234</v>
      </c>
      <c r="C43" s="97" t="s">
        <v>244</v>
      </c>
      <c r="D43" s="97" t="s">
        <v>245</v>
      </c>
      <c r="E43" s="98">
        <v>119</v>
      </c>
      <c r="F43" s="98">
        <v>106.8</v>
      </c>
      <c r="G43" s="98">
        <v>133.30000000000001</v>
      </c>
      <c r="H43" s="98">
        <v>141</v>
      </c>
      <c r="I43" s="98">
        <v>121.9</v>
      </c>
      <c r="J43" s="98">
        <v>102.5</v>
      </c>
      <c r="K43" s="98">
        <v>107.8</v>
      </c>
    </row>
    <row r="44" spans="1:11" x14ac:dyDescent="0.35">
      <c r="A44" s="96">
        <v>817820200</v>
      </c>
      <c r="B44" s="14" t="s">
        <v>246</v>
      </c>
      <c r="C44" s="97" t="s">
        <v>247</v>
      </c>
      <c r="D44" s="97" t="s">
        <v>248</v>
      </c>
      <c r="E44" s="98">
        <v>107.9</v>
      </c>
      <c r="F44" s="98">
        <v>103.8</v>
      </c>
      <c r="G44" s="98">
        <v>112.1</v>
      </c>
      <c r="H44" s="98">
        <v>98.3</v>
      </c>
      <c r="I44" s="98">
        <v>104.2</v>
      </c>
      <c r="J44" s="98">
        <v>105.3</v>
      </c>
      <c r="K44" s="98">
        <v>110.4</v>
      </c>
    </row>
    <row r="45" spans="1:11" x14ac:dyDescent="0.35">
      <c r="A45" s="96">
        <v>819740300</v>
      </c>
      <c r="B45" s="14" t="s">
        <v>246</v>
      </c>
      <c r="C45" s="97" t="s">
        <v>249</v>
      </c>
      <c r="D45" s="97" t="s">
        <v>250</v>
      </c>
      <c r="E45" s="98">
        <v>110.6</v>
      </c>
      <c r="F45" s="98">
        <v>105</v>
      </c>
      <c r="G45" s="98">
        <v>131</v>
      </c>
      <c r="H45" s="98">
        <v>84.5</v>
      </c>
      <c r="I45" s="98">
        <v>104.5</v>
      </c>
      <c r="J45" s="98">
        <v>98.7</v>
      </c>
      <c r="K45" s="98">
        <v>106.3</v>
      </c>
    </row>
    <row r="46" spans="1:11" x14ac:dyDescent="0.35">
      <c r="A46" s="96">
        <v>819740351</v>
      </c>
      <c r="B46" s="14" t="s">
        <v>246</v>
      </c>
      <c r="C46" s="97" t="s">
        <v>249</v>
      </c>
      <c r="D46" s="97" t="s">
        <v>251</v>
      </c>
      <c r="E46" s="98">
        <v>107.8</v>
      </c>
      <c r="F46" s="98">
        <v>95.9</v>
      </c>
      <c r="G46" s="98">
        <v>128.19999999999999</v>
      </c>
      <c r="H46" s="98">
        <v>87.7</v>
      </c>
      <c r="I46" s="98">
        <v>108.7</v>
      </c>
      <c r="J46" s="98">
        <v>89</v>
      </c>
      <c r="K46" s="98">
        <v>103.6</v>
      </c>
    </row>
    <row r="47" spans="1:11" x14ac:dyDescent="0.35">
      <c r="A47" s="96">
        <v>839380800</v>
      </c>
      <c r="B47" s="14" t="s">
        <v>246</v>
      </c>
      <c r="C47" s="97" t="s">
        <v>254</v>
      </c>
      <c r="D47" s="97" t="s">
        <v>255</v>
      </c>
      <c r="E47" s="98">
        <v>97.8</v>
      </c>
      <c r="F47" s="98">
        <v>97.8</v>
      </c>
      <c r="G47" s="98">
        <v>95.5</v>
      </c>
      <c r="H47" s="98">
        <v>93.5</v>
      </c>
      <c r="I47" s="98">
        <v>100.6</v>
      </c>
      <c r="J47" s="98">
        <v>100.3</v>
      </c>
      <c r="K47" s="98">
        <v>99.6</v>
      </c>
    </row>
    <row r="48" spans="1:11" x14ac:dyDescent="0.35">
      <c r="A48" s="96">
        <v>824300500</v>
      </c>
      <c r="B48" s="14" t="s">
        <v>246</v>
      </c>
      <c r="C48" s="97" t="s">
        <v>252</v>
      </c>
      <c r="D48" s="97" t="s">
        <v>253</v>
      </c>
      <c r="E48" s="98">
        <v>102.5</v>
      </c>
      <c r="F48" s="98">
        <v>104.3</v>
      </c>
      <c r="G48" s="98">
        <v>106.4</v>
      </c>
      <c r="H48" s="98">
        <v>89.8</v>
      </c>
      <c r="I48" s="98">
        <v>109.3</v>
      </c>
      <c r="J48" s="98">
        <v>109.1</v>
      </c>
      <c r="K48" s="98">
        <v>98.6</v>
      </c>
    </row>
    <row r="49" spans="1:11" x14ac:dyDescent="0.35">
      <c r="A49" s="96">
        <v>914860800</v>
      </c>
      <c r="B49" s="14" t="s">
        <v>256</v>
      </c>
      <c r="C49" s="97" t="s">
        <v>257</v>
      </c>
      <c r="D49" s="97" t="s">
        <v>258</v>
      </c>
      <c r="E49" s="98">
        <v>127.7</v>
      </c>
      <c r="F49" s="98">
        <v>105.4</v>
      </c>
      <c r="G49" s="98">
        <v>169</v>
      </c>
      <c r="H49" s="98">
        <v>130.6</v>
      </c>
      <c r="I49" s="98">
        <v>102</v>
      </c>
      <c r="J49" s="98">
        <v>110</v>
      </c>
      <c r="K49" s="98">
        <v>112.9</v>
      </c>
    </row>
    <row r="50" spans="1:11" x14ac:dyDescent="0.35">
      <c r="A50" s="96">
        <v>925540400</v>
      </c>
      <c r="B50" s="14" t="s">
        <v>256</v>
      </c>
      <c r="C50" s="97" t="s">
        <v>259</v>
      </c>
      <c r="D50" s="97" t="s">
        <v>260</v>
      </c>
      <c r="E50" s="98">
        <v>102.9</v>
      </c>
      <c r="F50" s="98">
        <v>100.6</v>
      </c>
      <c r="G50" s="98">
        <v>93.9</v>
      </c>
      <c r="H50" s="98">
        <v>125.8</v>
      </c>
      <c r="I50" s="98">
        <v>96.5</v>
      </c>
      <c r="J50" s="98">
        <v>102.9</v>
      </c>
      <c r="K50" s="98">
        <v>107.5</v>
      </c>
    </row>
    <row r="51" spans="1:11" x14ac:dyDescent="0.35">
      <c r="A51" s="96">
        <v>935300620</v>
      </c>
      <c r="B51" s="14" t="s">
        <v>256</v>
      </c>
      <c r="C51" s="97" t="s">
        <v>261</v>
      </c>
      <c r="D51" s="97" t="s">
        <v>262</v>
      </c>
      <c r="E51" s="98">
        <v>108.6</v>
      </c>
      <c r="F51" s="98">
        <v>98.9</v>
      </c>
      <c r="G51" s="98">
        <v>108.3</v>
      </c>
      <c r="H51" s="98">
        <v>132.30000000000001</v>
      </c>
      <c r="I51" s="98">
        <v>103.5</v>
      </c>
      <c r="J51" s="98">
        <v>113.4</v>
      </c>
      <c r="K51" s="98">
        <v>107.9</v>
      </c>
    </row>
    <row r="52" spans="1:11" x14ac:dyDescent="0.35">
      <c r="A52" s="96">
        <v>1020100500</v>
      </c>
      <c r="B52" s="14" t="s">
        <v>263</v>
      </c>
      <c r="C52" s="97" t="s">
        <v>264</v>
      </c>
      <c r="D52" s="14" t="s">
        <v>265</v>
      </c>
      <c r="E52" s="98">
        <v>97.6</v>
      </c>
      <c r="F52" s="98">
        <v>99.9</v>
      </c>
      <c r="G52" s="98">
        <v>87.8</v>
      </c>
      <c r="H52" s="98">
        <v>106.7</v>
      </c>
      <c r="I52" s="98">
        <v>101.1</v>
      </c>
      <c r="J52" s="98">
        <v>98.9</v>
      </c>
      <c r="K52" s="98">
        <v>101.2</v>
      </c>
    </row>
    <row r="53" spans="1:11" x14ac:dyDescent="0.35">
      <c r="A53" s="96">
        <v>1041540600</v>
      </c>
      <c r="B53" s="14" t="s">
        <v>263</v>
      </c>
      <c r="C53" s="14" t="s">
        <v>816</v>
      </c>
      <c r="D53" t="s">
        <v>817</v>
      </c>
      <c r="E53" s="98">
        <v>102.3</v>
      </c>
      <c r="F53" s="98">
        <v>100.3</v>
      </c>
      <c r="G53" s="98">
        <v>103</v>
      </c>
      <c r="H53" s="98">
        <v>93.9</v>
      </c>
      <c r="I53" s="98">
        <v>97.7</v>
      </c>
      <c r="J53" s="98">
        <v>103.7</v>
      </c>
      <c r="K53" s="98">
        <v>106.1</v>
      </c>
    </row>
    <row r="54" spans="1:11" x14ac:dyDescent="0.35">
      <c r="A54" s="96">
        <v>1048864800</v>
      </c>
      <c r="B54" s="14" t="s">
        <v>263</v>
      </c>
      <c r="C54" s="14" t="s">
        <v>266</v>
      </c>
      <c r="D54" s="97" t="s">
        <v>267</v>
      </c>
      <c r="E54" s="98">
        <v>104.2</v>
      </c>
      <c r="F54" s="98">
        <v>105.7</v>
      </c>
      <c r="G54" s="98">
        <v>103</v>
      </c>
      <c r="H54" s="98">
        <v>91.3</v>
      </c>
      <c r="I54" s="98">
        <v>108.2</v>
      </c>
      <c r="J54" s="98">
        <v>107</v>
      </c>
      <c r="K54" s="98">
        <v>106.2</v>
      </c>
    </row>
    <row r="55" spans="1:11" x14ac:dyDescent="0.35">
      <c r="A55" s="96">
        <v>1147894750</v>
      </c>
      <c r="B55" s="14" t="s">
        <v>268</v>
      </c>
      <c r="C55" s="97" t="s">
        <v>269</v>
      </c>
      <c r="D55" s="97" t="s">
        <v>270</v>
      </c>
      <c r="E55" s="98">
        <v>147.4</v>
      </c>
      <c r="F55" s="98">
        <v>105.4</v>
      </c>
      <c r="G55" s="98">
        <v>240</v>
      </c>
      <c r="H55" s="98">
        <v>109.9</v>
      </c>
      <c r="I55" s="98">
        <v>105.8</v>
      </c>
      <c r="J55" s="98">
        <v>110</v>
      </c>
      <c r="K55" s="98">
        <v>116.6</v>
      </c>
    </row>
    <row r="56" spans="1:11" x14ac:dyDescent="0.35">
      <c r="A56" s="96">
        <v>1215980190</v>
      </c>
      <c r="B56" s="14" t="s">
        <v>271</v>
      </c>
      <c r="C56" s="97" t="s">
        <v>272</v>
      </c>
      <c r="D56" s="97" t="s">
        <v>273</v>
      </c>
      <c r="E56" s="98">
        <v>105.3</v>
      </c>
      <c r="F56" s="98">
        <v>98.9</v>
      </c>
      <c r="G56" s="98">
        <v>111.6</v>
      </c>
      <c r="H56" s="98">
        <v>95.3</v>
      </c>
      <c r="I56" s="98">
        <v>107.6</v>
      </c>
      <c r="J56" s="98">
        <v>107.5</v>
      </c>
      <c r="K56" s="98">
        <v>104.4</v>
      </c>
    </row>
    <row r="57" spans="1:11" x14ac:dyDescent="0.35">
      <c r="A57" s="96">
        <v>1219660210</v>
      </c>
      <c r="B57" s="14" t="s">
        <v>271</v>
      </c>
      <c r="C57" s="97" t="s">
        <v>274</v>
      </c>
      <c r="D57" s="97" t="s">
        <v>275</v>
      </c>
      <c r="E57" s="98">
        <v>97.7</v>
      </c>
      <c r="F57" s="98">
        <v>98.4</v>
      </c>
      <c r="G57" s="98">
        <v>97.4</v>
      </c>
      <c r="H57" s="98">
        <v>99</v>
      </c>
      <c r="I57" s="98">
        <v>102.2</v>
      </c>
      <c r="J57" s="98">
        <v>94.4</v>
      </c>
      <c r="K57" s="98">
        <v>96.2</v>
      </c>
    </row>
    <row r="58" spans="1:11" x14ac:dyDescent="0.35">
      <c r="A58" s="96">
        <v>1222744240</v>
      </c>
      <c r="B58" s="14" t="s">
        <v>271</v>
      </c>
      <c r="C58" s="97" t="s">
        <v>818</v>
      </c>
      <c r="D58" s="97" t="s">
        <v>276</v>
      </c>
      <c r="E58" s="98">
        <v>117.6</v>
      </c>
      <c r="F58" s="98">
        <v>104.3</v>
      </c>
      <c r="G58" s="98">
        <v>155.19999999999999</v>
      </c>
      <c r="H58" s="98">
        <v>102.2</v>
      </c>
      <c r="I58" s="98">
        <v>101.3</v>
      </c>
      <c r="J58" s="98">
        <v>93.5</v>
      </c>
      <c r="K58" s="98">
        <v>104.5</v>
      </c>
    </row>
    <row r="59" spans="1:11" x14ac:dyDescent="0.35">
      <c r="A59" s="96">
        <v>1227260440</v>
      </c>
      <c r="B59" s="14" t="s">
        <v>271</v>
      </c>
      <c r="C59" s="97" t="s">
        <v>277</v>
      </c>
      <c r="D59" s="97" t="s">
        <v>278</v>
      </c>
      <c r="E59" s="98">
        <v>93.3</v>
      </c>
      <c r="F59" s="98">
        <v>98.5</v>
      </c>
      <c r="G59" s="98">
        <v>90.4</v>
      </c>
      <c r="H59" s="98">
        <v>100</v>
      </c>
      <c r="I59" s="98">
        <v>87.4</v>
      </c>
      <c r="J59" s="98">
        <v>85.6</v>
      </c>
      <c r="K59" s="98">
        <v>94.8</v>
      </c>
    </row>
    <row r="60" spans="1:11" x14ac:dyDescent="0.35">
      <c r="A60" s="96">
        <v>1233124500</v>
      </c>
      <c r="B60" s="14" t="s">
        <v>271</v>
      </c>
      <c r="C60" s="97" t="s">
        <v>279</v>
      </c>
      <c r="D60" s="97" t="s">
        <v>280</v>
      </c>
      <c r="E60" s="98">
        <v>117.3</v>
      </c>
      <c r="F60" s="98">
        <v>104</v>
      </c>
      <c r="G60" s="98">
        <v>151.4</v>
      </c>
      <c r="H60" s="98">
        <v>102.2</v>
      </c>
      <c r="I60" s="98">
        <v>102.8</v>
      </c>
      <c r="J60" s="98">
        <v>95.8</v>
      </c>
      <c r="K60" s="98">
        <v>106.1</v>
      </c>
    </row>
    <row r="61" spans="1:11" x14ac:dyDescent="0.35">
      <c r="A61" s="96">
        <v>1236100580</v>
      </c>
      <c r="B61" s="14" t="s">
        <v>271</v>
      </c>
      <c r="C61" s="97" t="s">
        <v>283</v>
      </c>
      <c r="D61" s="97" t="s">
        <v>284</v>
      </c>
      <c r="E61" s="98">
        <v>91.4</v>
      </c>
      <c r="F61" s="98">
        <v>96.1</v>
      </c>
      <c r="G61" s="98">
        <v>84.7</v>
      </c>
      <c r="H61" s="98">
        <v>85.5</v>
      </c>
      <c r="I61" s="98">
        <v>103.8</v>
      </c>
      <c r="J61" s="98">
        <v>94.4</v>
      </c>
      <c r="K61" s="98">
        <v>92.2</v>
      </c>
    </row>
    <row r="62" spans="1:11" x14ac:dyDescent="0.35">
      <c r="A62" s="96">
        <v>1235840760</v>
      </c>
      <c r="B62" s="14" t="s">
        <v>271</v>
      </c>
      <c r="C62" s="97" t="s">
        <v>281</v>
      </c>
      <c r="D62" s="97" t="s">
        <v>282</v>
      </c>
      <c r="E62" s="98">
        <v>104.3</v>
      </c>
      <c r="F62" s="98">
        <v>101.3</v>
      </c>
      <c r="G62" s="98">
        <v>115.1</v>
      </c>
      <c r="H62" s="98">
        <v>99</v>
      </c>
      <c r="I62" s="98">
        <v>97.3</v>
      </c>
      <c r="J62" s="98">
        <v>102.7</v>
      </c>
      <c r="K62" s="98">
        <v>100.4</v>
      </c>
    </row>
    <row r="63" spans="1:11" x14ac:dyDescent="0.35">
      <c r="A63" s="96">
        <v>1236740600</v>
      </c>
      <c r="B63" s="14" t="s">
        <v>271</v>
      </c>
      <c r="C63" s="97" t="s">
        <v>285</v>
      </c>
      <c r="D63" s="97" t="s">
        <v>286</v>
      </c>
      <c r="E63" s="98">
        <v>100.2</v>
      </c>
      <c r="F63" s="98">
        <v>97.8</v>
      </c>
      <c r="G63" s="98">
        <v>107.3</v>
      </c>
      <c r="H63" s="98">
        <v>89.7</v>
      </c>
      <c r="I63" s="98">
        <v>95.4</v>
      </c>
      <c r="J63" s="98">
        <v>92.5</v>
      </c>
      <c r="K63" s="98">
        <v>100.7</v>
      </c>
    </row>
    <row r="64" spans="1:11" x14ac:dyDescent="0.35">
      <c r="A64" s="96">
        <v>1242680850</v>
      </c>
      <c r="B64" s="14" t="s">
        <v>271</v>
      </c>
      <c r="C64" s="97" t="s">
        <v>287</v>
      </c>
      <c r="D64" s="97" t="s">
        <v>288</v>
      </c>
      <c r="E64" s="98">
        <v>93.6</v>
      </c>
      <c r="F64" s="98">
        <v>99.4</v>
      </c>
      <c r="G64" s="98">
        <v>83.9</v>
      </c>
      <c r="H64" s="98">
        <v>108.1</v>
      </c>
      <c r="I64" s="98">
        <v>98.2</v>
      </c>
      <c r="J64" s="98">
        <v>97.1</v>
      </c>
      <c r="K64" s="98">
        <v>93.3</v>
      </c>
    </row>
    <row r="65" spans="1:11" x14ac:dyDescent="0.35">
      <c r="A65" s="96">
        <v>1245220800</v>
      </c>
      <c r="B65" s="14" t="s">
        <v>271</v>
      </c>
      <c r="C65" s="97" t="s">
        <v>289</v>
      </c>
      <c r="D65" s="97" t="s">
        <v>290</v>
      </c>
      <c r="E65" s="98">
        <v>93.2</v>
      </c>
      <c r="F65" s="98">
        <v>95.7</v>
      </c>
      <c r="G65" s="98">
        <v>87.1</v>
      </c>
      <c r="H65" s="98">
        <v>84.8</v>
      </c>
      <c r="I65" s="98">
        <v>97.4</v>
      </c>
      <c r="J65" s="98">
        <v>105.9</v>
      </c>
      <c r="K65" s="98">
        <v>96.4</v>
      </c>
    </row>
    <row r="66" spans="1:11" x14ac:dyDescent="0.35">
      <c r="A66" s="96">
        <v>1245300840</v>
      </c>
      <c r="B66" s="14" t="s">
        <v>271</v>
      </c>
      <c r="C66" s="97" t="s">
        <v>291</v>
      </c>
      <c r="D66" s="97" t="s">
        <v>292</v>
      </c>
      <c r="E66" s="98">
        <v>96.4</v>
      </c>
      <c r="F66" s="98">
        <v>99.5</v>
      </c>
      <c r="G66" s="98">
        <v>97</v>
      </c>
      <c r="H66" s="98">
        <v>98.4</v>
      </c>
      <c r="I66" s="98">
        <v>100.6</v>
      </c>
      <c r="J66" s="98">
        <v>92</v>
      </c>
      <c r="K66" s="98">
        <v>93.2</v>
      </c>
    </row>
    <row r="67" spans="1:11" x14ac:dyDescent="0.35">
      <c r="A67" s="96">
        <v>1312020080</v>
      </c>
      <c r="B67" s="14" t="s">
        <v>293</v>
      </c>
      <c r="C67" s="97" t="s">
        <v>867</v>
      </c>
      <c r="D67" s="97" t="s">
        <v>868</v>
      </c>
      <c r="E67" s="98">
        <v>94.5</v>
      </c>
      <c r="F67" s="98">
        <v>100.3</v>
      </c>
      <c r="G67" s="98">
        <v>89.4</v>
      </c>
      <c r="H67" s="98">
        <v>80.8</v>
      </c>
      <c r="I67" s="98">
        <v>96.4</v>
      </c>
      <c r="J67" s="98">
        <v>97.1</v>
      </c>
      <c r="K67" s="98">
        <v>98.8</v>
      </c>
    </row>
    <row r="68" spans="1:11" x14ac:dyDescent="0.35">
      <c r="A68" s="96">
        <v>1312060150</v>
      </c>
      <c r="B68" s="14" t="s">
        <v>293</v>
      </c>
      <c r="C68" s="97" t="s">
        <v>294</v>
      </c>
      <c r="D68" s="97" t="s">
        <v>295</v>
      </c>
      <c r="E68" s="98">
        <v>98.6</v>
      </c>
      <c r="F68" s="98">
        <v>101.3</v>
      </c>
      <c r="G68" s="98">
        <v>99.3</v>
      </c>
      <c r="H68" s="98">
        <v>80.7</v>
      </c>
      <c r="I68" s="98">
        <v>99.7</v>
      </c>
      <c r="J68" s="98">
        <v>109.3</v>
      </c>
      <c r="K68" s="98">
        <v>99.6</v>
      </c>
    </row>
    <row r="69" spans="1:11" x14ac:dyDescent="0.35">
      <c r="A69" s="96">
        <v>1312060350</v>
      </c>
      <c r="B69" s="14" t="s">
        <v>293</v>
      </c>
      <c r="C69" s="97" t="s">
        <v>294</v>
      </c>
      <c r="D69" s="97" t="s">
        <v>819</v>
      </c>
      <c r="E69" s="98">
        <v>92.3</v>
      </c>
      <c r="F69" s="98">
        <v>97.1</v>
      </c>
      <c r="G69" s="98">
        <v>83.6</v>
      </c>
      <c r="H69" s="98">
        <v>80</v>
      </c>
      <c r="I69" s="98">
        <v>96.1</v>
      </c>
      <c r="J69" s="98">
        <v>94.1</v>
      </c>
      <c r="K69" s="98">
        <v>99.3</v>
      </c>
    </row>
    <row r="70" spans="1:11" x14ac:dyDescent="0.35">
      <c r="A70" s="96">
        <v>1312260200</v>
      </c>
      <c r="B70" s="14" t="s">
        <v>293</v>
      </c>
      <c r="C70" s="97" t="s">
        <v>296</v>
      </c>
      <c r="D70" s="97" t="s">
        <v>297</v>
      </c>
      <c r="E70" s="98">
        <v>84.4</v>
      </c>
      <c r="F70" s="98">
        <v>96.1</v>
      </c>
      <c r="G70" s="98">
        <v>68.400000000000006</v>
      </c>
      <c r="H70" s="98">
        <v>83.1</v>
      </c>
      <c r="I70" s="98">
        <v>89.1</v>
      </c>
      <c r="J70" s="98">
        <v>82.1</v>
      </c>
      <c r="K70" s="98">
        <v>91.9</v>
      </c>
    </row>
    <row r="71" spans="1:11" x14ac:dyDescent="0.35">
      <c r="A71" s="96">
        <v>1317980300</v>
      </c>
      <c r="B71" s="14" t="s">
        <v>293</v>
      </c>
      <c r="C71" s="97" t="s">
        <v>869</v>
      </c>
      <c r="D71" s="97" t="s">
        <v>870</v>
      </c>
      <c r="E71" s="98">
        <v>92.4</v>
      </c>
      <c r="F71" s="98">
        <v>96</v>
      </c>
      <c r="G71" s="98">
        <v>78.5</v>
      </c>
      <c r="H71" s="98">
        <v>85</v>
      </c>
      <c r="I71" s="98">
        <v>92</v>
      </c>
      <c r="J71" s="98">
        <v>133.30000000000001</v>
      </c>
      <c r="K71" s="98">
        <v>99</v>
      </c>
    </row>
    <row r="72" spans="1:11" x14ac:dyDescent="0.35">
      <c r="A72" s="96">
        <v>1319140375</v>
      </c>
      <c r="B72" s="14" t="s">
        <v>293</v>
      </c>
      <c r="C72" s="97" t="s">
        <v>298</v>
      </c>
      <c r="D72" s="97" t="s">
        <v>299</v>
      </c>
      <c r="E72" s="98">
        <v>86.8</v>
      </c>
      <c r="F72" s="98">
        <v>97.2</v>
      </c>
      <c r="G72" s="98">
        <v>71.7</v>
      </c>
      <c r="H72" s="98">
        <v>92.1</v>
      </c>
      <c r="I72" s="98">
        <v>82.6</v>
      </c>
      <c r="J72" s="98">
        <v>85.3</v>
      </c>
      <c r="K72" s="98">
        <v>95.1</v>
      </c>
    </row>
    <row r="73" spans="1:11" x14ac:dyDescent="0.35">
      <c r="A73" s="96">
        <v>1320140500</v>
      </c>
      <c r="B73" s="14" t="s">
        <v>293</v>
      </c>
      <c r="C73" s="97" t="s">
        <v>300</v>
      </c>
      <c r="D73" s="97" t="s">
        <v>301</v>
      </c>
      <c r="E73" s="98">
        <v>86.9</v>
      </c>
      <c r="F73" s="98">
        <v>97.3</v>
      </c>
      <c r="G73" s="98">
        <v>64.400000000000006</v>
      </c>
      <c r="H73" s="98">
        <v>85.3</v>
      </c>
      <c r="I73" s="98">
        <v>97.4</v>
      </c>
      <c r="J73" s="98">
        <v>95.4</v>
      </c>
      <c r="K73" s="98">
        <v>97</v>
      </c>
    </row>
    <row r="74" spans="1:11" x14ac:dyDescent="0.35">
      <c r="A74" s="96">
        <v>1331420700</v>
      </c>
      <c r="B74" s="14" t="s">
        <v>293</v>
      </c>
      <c r="C74" s="97" t="s">
        <v>903</v>
      </c>
      <c r="D74" s="97" t="s">
        <v>904</v>
      </c>
      <c r="E74" s="98">
        <v>87.8</v>
      </c>
      <c r="F74" s="98">
        <v>98.5</v>
      </c>
      <c r="G74" s="98">
        <v>70.400000000000006</v>
      </c>
      <c r="H74" s="98">
        <v>79.8</v>
      </c>
      <c r="I74" s="98">
        <v>88.3</v>
      </c>
      <c r="J74" s="98">
        <v>92.6</v>
      </c>
      <c r="K74" s="98">
        <v>99</v>
      </c>
    </row>
    <row r="75" spans="1:11" x14ac:dyDescent="0.35">
      <c r="A75" s="96">
        <v>1342340800</v>
      </c>
      <c r="B75" s="14" t="s">
        <v>293</v>
      </c>
      <c r="C75" s="97" t="s">
        <v>302</v>
      </c>
      <c r="D75" s="97" t="s">
        <v>303</v>
      </c>
      <c r="E75" s="98">
        <v>92</v>
      </c>
      <c r="F75" s="98">
        <v>102.2</v>
      </c>
      <c r="G75" s="98">
        <v>75.8</v>
      </c>
      <c r="H75" s="98">
        <v>89.2</v>
      </c>
      <c r="I75" s="98">
        <v>96.5</v>
      </c>
      <c r="J75" s="98">
        <v>108.6</v>
      </c>
      <c r="K75" s="98">
        <v>98</v>
      </c>
    </row>
    <row r="76" spans="1:11" x14ac:dyDescent="0.35">
      <c r="A76" s="96">
        <v>1346660850</v>
      </c>
      <c r="B76" s="14" t="s">
        <v>293</v>
      </c>
      <c r="C76" s="97" t="s">
        <v>304</v>
      </c>
      <c r="D76" s="97" t="s">
        <v>305</v>
      </c>
      <c r="E76" s="98">
        <v>90.8</v>
      </c>
      <c r="F76" s="98">
        <v>95.7</v>
      </c>
      <c r="G76" s="98">
        <v>79.3</v>
      </c>
      <c r="H76" s="98">
        <v>89.8</v>
      </c>
      <c r="I76" s="98">
        <v>93.5</v>
      </c>
      <c r="J76" s="98">
        <v>98.4</v>
      </c>
      <c r="K76" s="98">
        <v>96.6</v>
      </c>
    </row>
    <row r="77" spans="1:11" x14ac:dyDescent="0.35">
      <c r="A77" s="96">
        <v>1546520500</v>
      </c>
      <c r="B77" s="14" t="s">
        <v>306</v>
      </c>
      <c r="C77" s="97" t="s">
        <v>307</v>
      </c>
      <c r="D77" s="97" t="s">
        <v>308</v>
      </c>
      <c r="E77" s="98">
        <v>181</v>
      </c>
      <c r="F77" s="98">
        <v>116.7</v>
      </c>
      <c r="G77" s="98">
        <v>316</v>
      </c>
      <c r="H77" s="98">
        <v>150.30000000000001</v>
      </c>
      <c r="I77" s="98">
        <v>135.30000000000001</v>
      </c>
      <c r="J77" s="98">
        <v>123.2</v>
      </c>
      <c r="K77" s="98">
        <v>126.7</v>
      </c>
    </row>
    <row r="78" spans="1:11" x14ac:dyDescent="0.35">
      <c r="A78" s="96">
        <v>1614260200</v>
      </c>
      <c r="B78" s="14" t="s">
        <v>309</v>
      </c>
      <c r="C78" s="97" t="s">
        <v>310</v>
      </c>
      <c r="D78" s="97" t="s">
        <v>311</v>
      </c>
      <c r="E78" s="98">
        <v>104.8</v>
      </c>
      <c r="F78" s="98">
        <v>104.3</v>
      </c>
      <c r="G78" s="98">
        <v>108</v>
      </c>
      <c r="H78" s="98">
        <v>84</v>
      </c>
      <c r="I78" s="98">
        <v>110.8</v>
      </c>
      <c r="J78" s="98">
        <v>101.8</v>
      </c>
      <c r="K78" s="98">
        <v>106.4</v>
      </c>
    </row>
    <row r="79" spans="1:11" x14ac:dyDescent="0.35">
      <c r="A79" s="96">
        <v>1646300800</v>
      </c>
      <c r="B79" s="14" t="s">
        <v>309</v>
      </c>
      <c r="C79" s="14" t="s">
        <v>312</v>
      </c>
      <c r="D79" s="97" t="s">
        <v>313</v>
      </c>
      <c r="E79" s="98">
        <v>92.8</v>
      </c>
      <c r="F79" s="98">
        <v>97.6</v>
      </c>
      <c r="G79" s="98">
        <v>85.8</v>
      </c>
      <c r="H79" s="98">
        <v>86.5</v>
      </c>
      <c r="I79" s="98">
        <v>100</v>
      </c>
      <c r="J79" s="98">
        <v>96.1</v>
      </c>
      <c r="K79" s="98">
        <v>95.5</v>
      </c>
    </row>
    <row r="80" spans="1:11" x14ac:dyDescent="0.35">
      <c r="A80" s="96">
        <v>1714010115</v>
      </c>
      <c r="B80" s="14" t="s">
        <v>314</v>
      </c>
      <c r="C80" s="97" t="s">
        <v>315</v>
      </c>
      <c r="D80" s="97" t="s">
        <v>316</v>
      </c>
      <c r="E80" s="98">
        <v>98.4</v>
      </c>
      <c r="F80" s="98">
        <v>98.4</v>
      </c>
      <c r="G80" s="98">
        <v>87.6</v>
      </c>
      <c r="H80" s="98">
        <v>85.6</v>
      </c>
      <c r="I80" s="98">
        <v>100.2</v>
      </c>
      <c r="J80" s="98">
        <v>109.9</v>
      </c>
      <c r="K80" s="98">
        <v>108.7</v>
      </c>
    </row>
    <row r="81" spans="1:11" x14ac:dyDescent="0.35">
      <c r="A81" s="96">
        <v>1716580200</v>
      </c>
      <c r="B81" s="14" t="s">
        <v>314</v>
      </c>
      <c r="C81" s="97" t="s">
        <v>317</v>
      </c>
      <c r="D81" s="97" t="s">
        <v>318</v>
      </c>
      <c r="E81" s="98">
        <v>90.4</v>
      </c>
      <c r="F81" s="98">
        <v>97</v>
      </c>
      <c r="G81" s="98">
        <v>72</v>
      </c>
      <c r="H81" s="98">
        <v>89.6</v>
      </c>
      <c r="I81" s="98">
        <v>97.6</v>
      </c>
      <c r="J81" s="98">
        <v>86.6</v>
      </c>
      <c r="K81" s="98">
        <v>101.3</v>
      </c>
    </row>
    <row r="82" spans="1:11" x14ac:dyDescent="0.35">
      <c r="A82" s="96">
        <v>1716984280</v>
      </c>
      <c r="B82" s="14" t="s">
        <v>314</v>
      </c>
      <c r="C82" s="97" t="s">
        <v>820</v>
      </c>
      <c r="D82" s="97" t="s">
        <v>800</v>
      </c>
      <c r="E82" s="98">
        <v>113.7</v>
      </c>
      <c r="F82" s="98">
        <v>103.5</v>
      </c>
      <c r="G82" s="98">
        <v>138.4</v>
      </c>
      <c r="H82" s="98">
        <v>88.8</v>
      </c>
      <c r="I82" s="98">
        <v>107.5</v>
      </c>
      <c r="J82" s="98">
        <v>107.8</v>
      </c>
      <c r="K82" s="98">
        <v>106.9</v>
      </c>
    </row>
    <row r="83" spans="1:11" x14ac:dyDescent="0.35">
      <c r="A83" s="96">
        <v>1716984520</v>
      </c>
      <c r="B83" s="14" t="s">
        <v>314</v>
      </c>
      <c r="C83" s="14" t="s">
        <v>820</v>
      </c>
      <c r="D83" s="97" t="s">
        <v>871</v>
      </c>
      <c r="E83" s="98">
        <v>97.2</v>
      </c>
      <c r="F83" s="98">
        <v>97.3</v>
      </c>
      <c r="G83" s="98">
        <v>85.5</v>
      </c>
      <c r="H83" s="98">
        <v>79.5</v>
      </c>
      <c r="I83" s="98">
        <v>113.8</v>
      </c>
      <c r="J83" s="98">
        <v>97.8</v>
      </c>
      <c r="K83" s="98">
        <v>106.3</v>
      </c>
    </row>
    <row r="84" spans="1:11" x14ac:dyDescent="0.35">
      <c r="A84" s="96">
        <v>1719500370</v>
      </c>
      <c r="B84" s="14" t="s">
        <v>314</v>
      </c>
      <c r="C84" s="97" t="s">
        <v>319</v>
      </c>
      <c r="D84" s="97" t="s">
        <v>320</v>
      </c>
      <c r="E84" s="98">
        <v>78</v>
      </c>
      <c r="F84" s="98">
        <v>96.4</v>
      </c>
      <c r="G84" s="98">
        <v>53.5</v>
      </c>
      <c r="H84" s="98">
        <v>89</v>
      </c>
      <c r="I84" s="98">
        <v>94.1</v>
      </c>
      <c r="J84" s="98">
        <v>83.4</v>
      </c>
      <c r="K84" s="98">
        <v>81.599999999999994</v>
      </c>
    </row>
    <row r="85" spans="1:11" x14ac:dyDescent="0.35">
      <c r="A85" s="96">
        <v>1728100480</v>
      </c>
      <c r="B85" s="14" t="s">
        <v>314</v>
      </c>
      <c r="C85" s="97" t="s">
        <v>321</v>
      </c>
      <c r="D85" s="97" t="s">
        <v>322</v>
      </c>
      <c r="E85" s="98">
        <v>88</v>
      </c>
      <c r="F85" s="98">
        <v>97.4</v>
      </c>
      <c r="G85" s="98">
        <v>70.8</v>
      </c>
      <c r="H85" s="98">
        <v>89.1</v>
      </c>
      <c r="I85" s="98">
        <v>95</v>
      </c>
      <c r="J85" s="98">
        <v>90.4</v>
      </c>
      <c r="K85" s="98">
        <v>95.4</v>
      </c>
    </row>
    <row r="86" spans="1:11" x14ac:dyDescent="0.35">
      <c r="A86" s="96">
        <v>1737900700</v>
      </c>
      <c r="B86" s="14" t="s">
        <v>314</v>
      </c>
      <c r="C86" s="97" t="s">
        <v>323</v>
      </c>
      <c r="D86" s="97" t="s">
        <v>324</v>
      </c>
      <c r="E86" s="98">
        <v>88.4</v>
      </c>
      <c r="F86" s="98">
        <v>98.7</v>
      </c>
      <c r="G86" s="98">
        <v>71.2</v>
      </c>
      <c r="H86" s="98">
        <v>89.4</v>
      </c>
      <c r="I86" s="98">
        <v>101.4</v>
      </c>
      <c r="J86" s="98">
        <v>86.3</v>
      </c>
      <c r="K86" s="98">
        <v>94</v>
      </c>
    </row>
    <row r="87" spans="1:11" x14ac:dyDescent="0.35">
      <c r="A87" s="96">
        <v>1740420800</v>
      </c>
      <c r="B87" s="14" t="s">
        <v>314</v>
      </c>
      <c r="C87" s="97" t="s">
        <v>325</v>
      </c>
      <c r="D87" s="97" t="s">
        <v>326</v>
      </c>
      <c r="E87" s="98">
        <v>85.9</v>
      </c>
      <c r="F87" s="98">
        <v>96.7</v>
      </c>
      <c r="G87" s="98">
        <v>65.2</v>
      </c>
      <c r="H87" s="98">
        <v>86</v>
      </c>
      <c r="I87" s="98">
        <v>110</v>
      </c>
      <c r="J87" s="98">
        <v>100.6</v>
      </c>
      <c r="K87" s="98">
        <v>88.8</v>
      </c>
    </row>
    <row r="88" spans="1:11" x14ac:dyDescent="0.35">
      <c r="A88" s="96">
        <v>1744100870</v>
      </c>
      <c r="B88" s="14" t="s">
        <v>314</v>
      </c>
      <c r="C88" s="97" t="s">
        <v>327</v>
      </c>
      <c r="D88" s="97" t="s">
        <v>328</v>
      </c>
      <c r="E88" s="98">
        <v>90.3</v>
      </c>
      <c r="F88" s="98">
        <v>96.8</v>
      </c>
      <c r="G88" s="98">
        <v>80.8</v>
      </c>
      <c r="H88" s="98">
        <v>96.1</v>
      </c>
      <c r="I88" s="98">
        <v>109.3</v>
      </c>
      <c r="J88" s="98">
        <v>92.8</v>
      </c>
      <c r="K88" s="98">
        <v>87.5</v>
      </c>
    </row>
    <row r="89" spans="1:11" x14ac:dyDescent="0.35">
      <c r="A89" s="96">
        <v>1814020100</v>
      </c>
      <c r="B89" s="14" t="s">
        <v>329</v>
      </c>
      <c r="C89" s="97" t="s">
        <v>330</v>
      </c>
      <c r="D89" s="97" t="s">
        <v>331</v>
      </c>
      <c r="E89" s="98">
        <v>99.2</v>
      </c>
      <c r="F89" s="98">
        <v>101.3</v>
      </c>
      <c r="G89" s="98">
        <v>99.5</v>
      </c>
      <c r="H89" s="98">
        <v>103.2</v>
      </c>
      <c r="I89" s="98">
        <v>96</v>
      </c>
      <c r="J89" s="98">
        <v>94.6</v>
      </c>
      <c r="K89" s="98">
        <v>98.7</v>
      </c>
    </row>
    <row r="90" spans="1:11" x14ac:dyDescent="0.35">
      <c r="A90" s="96">
        <v>1821140320</v>
      </c>
      <c r="B90" s="14" t="s">
        <v>329</v>
      </c>
      <c r="C90" s="14" t="s">
        <v>332</v>
      </c>
      <c r="D90" s="97" t="s">
        <v>333</v>
      </c>
      <c r="E90" s="98">
        <v>92.3</v>
      </c>
      <c r="F90" s="98">
        <v>98.6</v>
      </c>
      <c r="G90" s="98">
        <v>68.7</v>
      </c>
      <c r="H90" s="98">
        <v>101.2</v>
      </c>
      <c r="I90" s="98">
        <v>104.8</v>
      </c>
      <c r="J90" s="98">
        <v>130</v>
      </c>
      <c r="K90" s="98">
        <v>97.9</v>
      </c>
    </row>
    <row r="91" spans="1:11" x14ac:dyDescent="0.35">
      <c r="A91" s="96">
        <v>1821780340</v>
      </c>
      <c r="B91" s="14" t="s">
        <v>329</v>
      </c>
      <c r="C91" s="97" t="s">
        <v>334</v>
      </c>
      <c r="D91" s="97" t="s">
        <v>335</v>
      </c>
      <c r="E91" s="98">
        <v>92.1</v>
      </c>
      <c r="F91" s="98">
        <v>94.6</v>
      </c>
      <c r="G91" s="98">
        <v>73.5</v>
      </c>
      <c r="H91" s="98">
        <v>119.7</v>
      </c>
      <c r="I91" s="98">
        <v>91.1</v>
      </c>
      <c r="J91" s="98">
        <v>87.9</v>
      </c>
      <c r="K91" s="98">
        <v>100.3</v>
      </c>
    </row>
    <row r="92" spans="1:11" x14ac:dyDescent="0.35">
      <c r="A92" s="96">
        <v>1823060400</v>
      </c>
      <c r="B92" s="14" t="s">
        <v>329</v>
      </c>
      <c r="C92" s="97" t="s">
        <v>336</v>
      </c>
      <c r="D92" s="97" t="s">
        <v>337</v>
      </c>
      <c r="E92" s="98">
        <v>91.1</v>
      </c>
      <c r="F92" s="98">
        <v>100.8</v>
      </c>
      <c r="G92" s="98">
        <v>74.099999999999994</v>
      </c>
      <c r="H92" s="98">
        <v>100.9</v>
      </c>
      <c r="I92" s="98">
        <v>97.8</v>
      </c>
      <c r="J92" s="98">
        <v>96.2</v>
      </c>
      <c r="K92" s="98">
        <v>95.8</v>
      </c>
    </row>
    <row r="93" spans="1:11" x14ac:dyDescent="0.35">
      <c r="A93" s="96">
        <v>1826900550</v>
      </c>
      <c r="B93" s="14" t="s">
        <v>329</v>
      </c>
      <c r="C93" s="97" t="s">
        <v>338</v>
      </c>
      <c r="D93" s="97" t="s">
        <v>339</v>
      </c>
      <c r="E93" s="98">
        <v>92.3</v>
      </c>
      <c r="F93" s="98">
        <v>100.1</v>
      </c>
      <c r="G93" s="98">
        <v>79.900000000000006</v>
      </c>
      <c r="H93" s="98">
        <v>103.2</v>
      </c>
      <c r="I93" s="98">
        <v>96.1</v>
      </c>
      <c r="J93" s="98">
        <v>89.2</v>
      </c>
      <c r="K93" s="98">
        <v>95.6</v>
      </c>
    </row>
    <row r="94" spans="1:11" x14ac:dyDescent="0.35">
      <c r="A94" s="96">
        <v>1829020100</v>
      </c>
      <c r="B94" s="14" t="s">
        <v>329</v>
      </c>
      <c r="C94" s="97" t="s">
        <v>340</v>
      </c>
      <c r="D94" s="97" t="s">
        <v>341</v>
      </c>
      <c r="E94" s="98">
        <v>84.9</v>
      </c>
      <c r="F94" s="98">
        <v>99.4</v>
      </c>
      <c r="G94" s="98">
        <v>62.8</v>
      </c>
      <c r="H94" s="98">
        <v>106.1</v>
      </c>
      <c r="I94" s="98">
        <v>91.5</v>
      </c>
      <c r="J94" s="98">
        <v>94</v>
      </c>
      <c r="K94" s="98">
        <v>88</v>
      </c>
    </row>
    <row r="95" spans="1:11" x14ac:dyDescent="0.35">
      <c r="A95" s="96">
        <v>1829200720</v>
      </c>
      <c r="B95" s="14" t="s">
        <v>329</v>
      </c>
      <c r="C95" s="97" t="s">
        <v>872</v>
      </c>
      <c r="D95" s="97" t="s">
        <v>873</v>
      </c>
      <c r="E95" s="98">
        <v>96.1</v>
      </c>
      <c r="F95" s="98">
        <v>97.5</v>
      </c>
      <c r="G95" s="98">
        <v>88.5</v>
      </c>
      <c r="H95" s="98">
        <v>108.6</v>
      </c>
      <c r="I95" s="98">
        <v>98.9</v>
      </c>
      <c r="J95" s="98">
        <v>106.5</v>
      </c>
      <c r="K95" s="98">
        <v>96.2</v>
      </c>
    </row>
    <row r="96" spans="1:11" x14ac:dyDescent="0.35">
      <c r="A96" s="96">
        <v>1834620780</v>
      </c>
      <c r="B96" s="14" t="s">
        <v>329</v>
      </c>
      <c r="C96" s="97" t="s">
        <v>847</v>
      </c>
      <c r="D96" s="97" t="s">
        <v>848</v>
      </c>
      <c r="E96" s="98">
        <v>87.9</v>
      </c>
      <c r="F96" s="98">
        <v>96</v>
      </c>
      <c r="G96" s="98">
        <v>63.1</v>
      </c>
      <c r="H96" s="98">
        <v>112.4</v>
      </c>
      <c r="I96" s="98">
        <v>95.1</v>
      </c>
      <c r="J96" s="98">
        <v>95.8</v>
      </c>
      <c r="K96" s="98">
        <v>95.4</v>
      </c>
    </row>
    <row r="97" spans="1:11" x14ac:dyDescent="0.35">
      <c r="A97" s="96">
        <v>1839980840</v>
      </c>
      <c r="B97" s="14" t="s">
        <v>329</v>
      </c>
      <c r="C97" s="14" t="s">
        <v>342</v>
      </c>
      <c r="D97" s="97" t="s">
        <v>343</v>
      </c>
      <c r="E97" s="98">
        <v>83.9</v>
      </c>
      <c r="F97" s="98">
        <v>96.4</v>
      </c>
      <c r="G97" s="98">
        <v>63.7</v>
      </c>
      <c r="H97" s="98">
        <v>99.7</v>
      </c>
      <c r="I97" s="98">
        <v>96.3</v>
      </c>
      <c r="J97" s="98">
        <v>82.2</v>
      </c>
      <c r="K97" s="98">
        <v>87.5</v>
      </c>
    </row>
    <row r="98" spans="1:11" x14ac:dyDescent="0.35">
      <c r="A98" s="96">
        <v>1843780870</v>
      </c>
      <c r="B98" s="14" t="s">
        <v>329</v>
      </c>
      <c r="C98" s="97" t="s">
        <v>344</v>
      </c>
      <c r="D98" s="97" t="s">
        <v>345</v>
      </c>
      <c r="E98" s="98">
        <v>88.8</v>
      </c>
      <c r="F98" s="98">
        <v>99.9</v>
      </c>
      <c r="G98" s="98">
        <v>82.3</v>
      </c>
      <c r="H98" s="98">
        <v>100.8</v>
      </c>
      <c r="I98" s="98">
        <v>89.9</v>
      </c>
      <c r="J98" s="98">
        <v>87.4</v>
      </c>
      <c r="K98" s="98">
        <v>86.1</v>
      </c>
    </row>
    <row r="99" spans="1:11" x14ac:dyDescent="0.35">
      <c r="A99" s="96">
        <v>1845460920</v>
      </c>
      <c r="B99" s="14" t="s">
        <v>329</v>
      </c>
      <c r="C99" s="14" t="s">
        <v>346</v>
      </c>
      <c r="D99" s="97" t="s">
        <v>347</v>
      </c>
      <c r="E99" s="98">
        <v>95.6</v>
      </c>
      <c r="F99" s="98">
        <v>98.3</v>
      </c>
      <c r="G99" s="98">
        <v>77.7</v>
      </c>
      <c r="H99" s="98">
        <v>106.4</v>
      </c>
      <c r="I99" s="98">
        <v>103.6</v>
      </c>
      <c r="J99" s="98">
        <v>130.9</v>
      </c>
      <c r="K99" s="98">
        <v>99.2</v>
      </c>
    </row>
    <row r="100" spans="1:11" x14ac:dyDescent="0.35">
      <c r="A100" s="96">
        <v>1911180100</v>
      </c>
      <c r="B100" s="14" t="s">
        <v>348</v>
      </c>
      <c r="C100" s="97" t="s">
        <v>349</v>
      </c>
      <c r="D100" s="97" t="s">
        <v>350</v>
      </c>
      <c r="E100" s="98">
        <v>94</v>
      </c>
      <c r="F100" s="98">
        <v>97.5</v>
      </c>
      <c r="G100" s="98">
        <v>80.2</v>
      </c>
      <c r="H100" s="98">
        <v>94.9</v>
      </c>
      <c r="I100" s="98">
        <v>97.2</v>
      </c>
      <c r="J100" s="98">
        <v>110.2</v>
      </c>
      <c r="K100" s="98">
        <v>100.5</v>
      </c>
    </row>
    <row r="101" spans="1:11" x14ac:dyDescent="0.35">
      <c r="A101" s="96">
        <v>1915460177</v>
      </c>
      <c r="B101" s="14" t="s">
        <v>348</v>
      </c>
      <c r="C101" s="97" t="s">
        <v>351</v>
      </c>
      <c r="D101" s="97" t="s">
        <v>352</v>
      </c>
      <c r="E101" s="98">
        <v>87.8</v>
      </c>
      <c r="F101" s="98">
        <v>94.8</v>
      </c>
      <c r="G101" s="98">
        <v>59.8</v>
      </c>
      <c r="H101" s="98">
        <v>112.4</v>
      </c>
      <c r="I101" s="98">
        <v>99.8</v>
      </c>
      <c r="J101" s="98">
        <v>103.6</v>
      </c>
      <c r="K101" s="98">
        <v>95.7</v>
      </c>
    </row>
    <row r="102" spans="1:11" x14ac:dyDescent="0.35">
      <c r="A102" s="96">
        <v>1916300200</v>
      </c>
      <c r="B102" s="14" t="s">
        <v>348</v>
      </c>
      <c r="C102" s="97" t="s">
        <v>353</v>
      </c>
      <c r="D102" s="97" t="s">
        <v>354</v>
      </c>
      <c r="E102" s="98">
        <v>90.4</v>
      </c>
      <c r="F102" s="98">
        <v>96.9</v>
      </c>
      <c r="G102" s="98">
        <v>70</v>
      </c>
      <c r="H102" s="98">
        <v>102.3</v>
      </c>
      <c r="I102" s="98">
        <v>100.2</v>
      </c>
      <c r="J102" s="98">
        <v>100.7</v>
      </c>
      <c r="K102" s="98">
        <v>97.1</v>
      </c>
    </row>
    <row r="103" spans="1:11" x14ac:dyDescent="0.35">
      <c r="A103" s="96">
        <v>1919340300</v>
      </c>
      <c r="B103" s="14" t="s">
        <v>348</v>
      </c>
      <c r="C103" s="97" t="s">
        <v>355</v>
      </c>
      <c r="D103" s="97" t="s">
        <v>356</v>
      </c>
      <c r="E103" s="98">
        <v>88.4</v>
      </c>
      <c r="F103" s="98">
        <v>95.9</v>
      </c>
      <c r="G103" s="98">
        <v>68.3</v>
      </c>
      <c r="H103" s="98">
        <v>92.4</v>
      </c>
      <c r="I103" s="98">
        <v>100.5</v>
      </c>
      <c r="J103" s="98">
        <v>99.1</v>
      </c>
      <c r="K103" s="98">
        <v>95.5</v>
      </c>
    </row>
    <row r="104" spans="1:11" x14ac:dyDescent="0.35">
      <c r="A104" s="96">
        <v>1919780330</v>
      </c>
      <c r="B104" s="14" t="s">
        <v>348</v>
      </c>
      <c r="C104" s="97" t="s">
        <v>801</v>
      </c>
      <c r="D104" s="97" t="s">
        <v>802</v>
      </c>
      <c r="E104" s="98">
        <v>87.7</v>
      </c>
      <c r="F104" s="98">
        <v>99.3</v>
      </c>
      <c r="G104" s="98">
        <v>71.3</v>
      </c>
      <c r="H104" s="98">
        <v>86.1</v>
      </c>
      <c r="I104" s="98">
        <v>91.1</v>
      </c>
      <c r="J104" s="98">
        <v>94.3</v>
      </c>
      <c r="K104" s="98">
        <v>94.8</v>
      </c>
    </row>
    <row r="105" spans="1:11" x14ac:dyDescent="0.35">
      <c r="A105" s="96">
        <v>1920220360</v>
      </c>
      <c r="B105" s="14" t="s">
        <v>348</v>
      </c>
      <c r="C105" s="97" t="s">
        <v>357</v>
      </c>
      <c r="D105" s="97" t="s">
        <v>358</v>
      </c>
      <c r="E105" s="98">
        <v>89.8</v>
      </c>
      <c r="F105" s="98">
        <v>98.1</v>
      </c>
      <c r="G105" s="98">
        <v>71</v>
      </c>
      <c r="H105" s="98">
        <v>93.1</v>
      </c>
      <c r="I105" s="98">
        <v>104</v>
      </c>
      <c r="J105" s="98">
        <v>91.3</v>
      </c>
      <c r="K105" s="98">
        <v>96.4</v>
      </c>
    </row>
    <row r="106" spans="1:11" x14ac:dyDescent="0.35">
      <c r="A106" s="96">
        <v>1926980500</v>
      </c>
      <c r="B106" s="14" t="s">
        <v>348</v>
      </c>
      <c r="C106" s="97" t="s">
        <v>359</v>
      </c>
      <c r="D106" s="97" t="s">
        <v>360</v>
      </c>
      <c r="E106" s="98">
        <v>93.2</v>
      </c>
      <c r="F106" s="98">
        <v>97</v>
      </c>
      <c r="G106" s="98">
        <v>79.599999999999994</v>
      </c>
      <c r="H106" s="98">
        <v>85.6</v>
      </c>
      <c r="I106" s="98">
        <v>104.7</v>
      </c>
      <c r="J106" s="98">
        <v>94.4</v>
      </c>
      <c r="K106" s="98">
        <v>101.2</v>
      </c>
    </row>
    <row r="107" spans="1:11" x14ac:dyDescent="0.35">
      <c r="A107" s="96">
        <v>1932380650</v>
      </c>
      <c r="B107" s="14" t="s">
        <v>348</v>
      </c>
      <c r="C107" s="97" t="s">
        <v>361</v>
      </c>
      <c r="D107" s="97" t="s">
        <v>362</v>
      </c>
      <c r="E107" s="98">
        <v>97.2</v>
      </c>
      <c r="F107" s="98">
        <v>95.1</v>
      </c>
      <c r="G107" s="98">
        <v>93.1</v>
      </c>
      <c r="H107" s="98">
        <v>103.6</v>
      </c>
      <c r="I107" s="98">
        <v>96.2</v>
      </c>
      <c r="J107" s="98">
        <v>99.7</v>
      </c>
      <c r="K107" s="98">
        <v>99.8</v>
      </c>
    </row>
    <row r="108" spans="1:11" x14ac:dyDescent="0.35">
      <c r="A108" s="96">
        <v>1947940900</v>
      </c>
      <c r="B108" s="14" t="s">
        <v>348</v>
      </c>
      <c r="C108" s="97" t="s">
        <v>363</v>
      </c>
      <c r="D108" s="97" t="s">
        <v>364</v>
      </c>
      <c r="E108" s="98">
        <v>85.7</v>
      </c>
      <c r="F108" s="98">
        <v>94.9</v>
      </c>
      <c r="G108" s="98">
        <v>79.900000000000006</v>
      </c>
      <c r="H108" s="98">
        <v>84</v>
      </c>
      <c r="I108" s="98">
        <v>95.9</v>
      </c>
      <c r="J108" s="98">
        <v>101.6</v>
      </c>
      <c r="K108" s="98">
        <v>81.5</v>
      </c>
    </row>
    <row r="109" spans="1:11" x14ac:dyDescent="0.35">
      <c r="A109" s="96">
        <v>2026740400</v>
      </c>
      <c r="B109" s="14" t="s">
        <v>365</v>
      </c>
      <c r="C109" s="97" t="s">
        <v>803</v>
      </c>
      <c r="D109" s="97" t="s">
        <v>804</v>
      </c>
      <c r="E109" s="98">
        <v>87.1</v>
      </c>
      <c r="F109" s="98">
        <v>100.3</v>
      </c>
      <c r="G109" s="98">
        <v>63.5</v>
      </c>
      <c r="H109" s="98">
        <v>105.5</v>
      </c>
      <c r="I109" s="98">
        <v>86.6</v>
      </c>
      <c r="J109" s="98">
        <v>103.9</v>
      </c>
      <c r="K109" s="98">
        <v>94.1</v>
      </c>
    </row>
    <row r="110" spans="1:11" x14ac:dyDescent="0.35">
      <c r="A110" s="96">
        <v>2031740650</v>
      </c>
      <c r="B110" s="14" t="s">
        <v>365</v>
      </c>
      <c r="C110" s="97" t="s">
        <v>366</v>
      </c>
      <c r="D110" s="97" t="s">
        <v>367</v>
      </c>
      <c r="E110" s="98">
        <v>90.9</v>
      </c>
      <c r="F110" s="98">
        <v>97</v>
      </c>
      <c r="G110" s="98">
        <v>75.7</v>
      </c>
      <c r="H110" s="98">
        <v>108.8</v>
      </c>
      <c r="I110" s="98">
        <v>94.4</v>
      </c>
      <c r="J110" s="98">
        <v>102.8</v>
      </c>
      <c r="K110" s="98">
        <v>93.6</v>
      </c>
    </row>
    <row r="111" spans="1:11" x14ac:dyDescent="0.35">
      <c r="A111" s="96">
        <v>2038260700</v>
      </c>
      <c r="B111" s="14" t="s">
        <v>365</v>
      </c>
      <c r="C111" s="97" t="s">
        <v>368</v>
      </c>
      <c r="D111" s="97" t="s">
        <v>369</v>
      </c>
      <c r="E111" s="98">
        <v>84.5</v>
      </c>
      <c r="F111" s="98">
        <v>95.4</v>
      </c>
      <c r="G111" s="98">
        <v>69.3</v>
      </c>
      <c r="H111" s="98">
        <v>104</v>
      </c>
      <c r="I111" s="98">
        <v>88.5</v>
      </c>
      <c r="J111" s="98">
        <v>85.6</v>
      </c>
      <c r="K111" s="98">
        <v>85.9</v>
      </c>
    </row>
    <row r="112" spans="1:11" x14ac:dyDescent="0.35">
      <c r="A112" s="96">
        <v>2041460750</v>
      </c>
      <c r="B112" s="14" t="s">
        <v>365</v>
      </c>
      <c r="C112" s="14" t="s">
        <v>370</v>
      </c>
      <c r="D112" s="97" t="s">
        <v>371</v>
      </c>
      <c r="E112" s="98">
        <v>84.3</v>
      </c>
      <c r="F112" s="98">
        <v>95.4</v>
      </c>
      <c r="G112" s="98">
        <v>63.6</v>
      </c>
      <c r="H112" s="98">
        <v>108.4</v>
      </c>
      <c r="I112" s="98">
        <v>90.2</v>
      </c>
      <c r="J112" s="98">
        <v>98.8</v>
      </c>
      <c r="K112" s="98">
        <v>86.5</v>
      </c>
    </row>
    <row r="113" spans="1:11" x14ac:dyDescent="0.35">
      <c r="A113" s="96">
        <v>2045820800</v>
      </c>
      <c r="B113" s="14" t="s">
        <v>365</v>
      </c>
      <c r="C113" s="97" t="s">
        <v>372</v>
      </c>
      <c r="D113" s="97" t="s">
        <v>373</v>
      </c>
      <c r="E113" s="98">
        <v>86.2</v>
      </c>
      <c r="F113" s="98">
        <v>96.2</v>
      </c>
      <c r="G113" s="98">
        <v>70.099999999999994</v>
      </c>
      <c r="H113" s="98">
        <v>103</v>
      </c>
      <c r="I113" s="98">
        <v>82.2</v>
      </c>
      <c r="J113" s="98">
        <v>110</v>
      </c>
      <c r="K113" s="98">
        <v>89</v>
      </c>
    </row>
    <row r="114" spans="1:11" x14ac:dyDescent="0.35">
      <c r="A114" s="96">
        <v>2048620900</v>
      </c>
      <c r="B114" s="14" t="s">
        <v>365</v>
      </c>
      <c r="C114" s="97" t="s">
        <v>374</v>
      </c>
      <c r="D114" s="97" t="s">
        <v>375</v>
      </c>
      <c r="E114" s="98">
        <v>89.4</v>
      </c>
      <c r="F114" s="98">
        <v>97.6</v>
      </c>
      <c r="G114" s="98">
        <v>68.099999999999994</v>
      </c>
      <c r="H114" s="98">
        <v>103.1</v>
      </c>
      <c r="I114" s="98">
        <v>92</v>
      </c>
      <c r="J114" s="98">
        <v>93.5</v>
      </c>
      <c r="K114" s="98">
        <v>98.8</v>
      </c>
    </row>
    <row r="115" spans="1:11" x14ac:dyDescent="0.35">
      <c r="A115" s="96">
        <v>2130460600</v>
      </c>
      <c r="B115" s="14" t="s">
        <v>376</v>
      </c>
      <c r="C115" s="97" t="s">
        <v>377</v>
      </c>
      <c r="D115" s="97" t="s">
        <v>378</v>
      </c>
      <c r="E115" s="98">
        <v>92.2</v>
      </c>
      <c r="F115" s="98">
        <v>101.2</v>
      </c>
      <c r="G115" s="98">
        <v>74.400000000000006</v>
      </c>
      <c r="H115" s="98">
        <v>103.9</v>
      </c>
      <c r="I115" s="98">
        <v>92.2</v>
      </c>
      <c r="J115" s="98">
        <v>83.8</v>
      </c>
      <c r="K115" s="98">
        <v>101.3</v>
      </c>
    </row>
    <row r="116" spans="1:11" x14ac:dyDescent="0.35">
      <c r="A116" s="96">
        <v>2131140700</v>
      </c>
      <c r="B116" s="14" t="s">
        <v>376</v>
      </c>
      <c r="C116" s="97" t="s">
        <v>379</v>
      </c>
      <c r="D116" s="97" t="s">
        <v>380</v>
      </c>
      <c r="E116" s="98">
        <v>96.8</v>
      </c>
      <c r="F116" s="98">
        <v>100.8</v>
      </c>
      <c r="G116" s="98">
        <v>78.2</v>
      </c>
      <c r="H116" s="98">
        <v>102.5</v>
      </c>
      <c r="I116" s="98">
        <v>102.4</v>
      </c>
      <c r="J116" s="98">
        <v>81.400000000000006</v>
      </c>
      <c r="K116" s="98">
        <v>109.6</v>
      </c>
    </row>
    <row r="117" spans="1:11" x14ac:dyDescent="0.35">
      <c r="A117" s="96">
        <v>2210780100</v>
      </c>
      <c r="B117" s="14" t="s">
        <v>381</v>
      </c>
      <c r="C117" s="14" t="s">
        <v>382</v>
      </c>
      <c r="D117" s="14" t="s">
        <v>383</v>
      </c>
      <c r="E117" s="98">
        <v>88.8</v>
      </c>
      <c r="F117" s="98">
        <v>95.6</v>
      </c>
      <c r="G117" s="98">
        <v>74</v>
      </c>
      <c r="H117" s="98">
        <v>97.3</v>
      </c>
      <c r="I117" s="98">
        <v>97.8</v>
      </c>
      <c r="J117" s="98">
        <v>84.8</v>
      </c>
      <c r="K117" s="98">
        <v>93.7</v>
      </c>
    </row>
    <row r="118" spans="1:11" x14ac:dyDescent="0.35">
      <c r="A118" s="96">
        <v>2212940200</v>
      </c>
      <c r="B118" s="14" t="s">
        <v>381</v>
      </c>
      <c r="C118" s="14" t="s">
        <v>384</v>
      </c>
      <c r="D118" s="97" t="s">
        <v>385</v>
      </c>
      <c r="E118" s="98">
        <v>94.6</v>
      </c>
      <c r="F118" s="98">
        <v>96.9</v>
      </c>
      <c r="G118" s="98">
        <v>87.3</v>
      </c>
      <c r="H118" s="98">
        <v>72.400000000000006</v>
      </c>
      <c r="I118" s="98">
        <v>95.7</v>
      </c>
      <c r="J118" s="98">
        <v>100.2</v>
      </c>
      <c r="K118" s="98">
        <v>104.5</v>
      </c>
    </row>
    <row r="119" spans="1:11" x14ac:dyDescent="0.35">
      <c r="A119" s="96">
        <v>2225220350</v>
      </c>
      <c r="B119" s="14" t="s">
        <v>381</v>
      </c>
      <c r="C119" s="97" t="s">
        <v>874</v>
      </c>
      <c r="D119" s="97" t="s">
        <v>875</v>
      </c>
      <c r="E119" s="98">
        <v>85.8</v>
      </c>
      <c r="F119" s="98">
        <v>95.9</v>
      </c>
      <c r="G119" s="98">
        <v>66.3</v>
      </c>
      <c r="H119" s="98">
        <v>80.400000000000006</v>
      </c>
      <c r="I119" s="98">
        <v>93.3</v>
      </c>
      <c r="J119" s="98">
        <v>97.9</v>
      </c>
      <c r="K119" s="98">
        <v>95.1</v>
      </c>
    </row>
    <row r="120" spans="1:11" x14ac:dyDescent="0.35">
      <c r="A120" s="96">
        <v>2226380365</v>
      </c>
      <c r="B120" s="14" t="s">
        <v>381</v>
      </c>
      <c r="C120" s="14" t="s">
        <v>386</v>
      </c>
      <c r="D120" s="97" t="s">
        <v>387</v>
      </c>
      <c r="E120" s="98">
        <v>91.8</v>
      </c>
      <c r="F120" s="98">
        <v>91.9</v>
      </c>
      <c r="G120" s="98">
        <v>82.8</v>
      </c>
      <c r="H120" s="98">
        <v>97.4</v>
      </c>
      <c r="I120" s="98">
        <v>96.5</v>
      </c>
      <c r="J120" s="98">
        <v>96.9</v>
      </c>
      <c r="K120" s="98">
        <v>95.5</v>
      </c>
    </row>
    <row r="121" spans="1:11" x14ac:dyDescent="0.35">
      <c r="A121" s="96">
        <v>2226380900</v>
      </c>
      <c r="B121" s="14" t="s">
        <v>381</v>
      </c>
      <c r="C121" s="97" t="s">
        <v>386</v>
      </c>
      <c r="D121" s="97" t="s">
        <v>388</v>
      </c>
      <c r="E121" s="98">
        <v>91.2</v>
      </c>
      <c r="F121" s="98">
        <v>90.5</v>
      </c>
      <c r="G121" s="98">
        <v>88.4</v>
      </c>
      <c r="H121" s="98">
        <v>89.1</v>
      </c>
      <c r="I121" s="98">
        <v>96.7</v>
      </c>
      <c r="J121" s="98">
        <v>103.4</v>
      </c>
      <c r="K121" s="98">
        <v>91.1</v>
      </c>
    </row>
    <row r="122" spans="1:11" x14ac:dyDescent="0.35">
      <c r="A122" s="96">
        <v>2229180400</v>
      </c>
      <c r="B122" s="14" t="s">
        <v>381</v>
      </c>
      <c r="C122" s="14" t="s">
        <v>389</v>
      </c>
      <c r="D122" s="97" t="s">
        <v>390</v>
      </c>
      <c r="E122" s="98">
        <v>86.7</v>
      </c>
      <c r="F122" s="98">
        <v>95.4</v>
      </c>
      <c r="G122" s="98">
        <v>65.400000000000006</v>
      </c>
      <c r="H122" s="98">
        <v>88.9</v>
      </c>
      <c r="I122" s="98">
        <v>94.4</v>
      </c>
      <c r="J122" s="98">
        <v>84.5</v>
      </c>
      <c r="K122" s="98">
        <v>98.1</v>
      </c>
    </row>
    <row r="123" spans="1:11" x14ac:dyDescent="0.35">
      <c r="A123" s="96">
        <v>2229340450</v>
      </c>
      <c r="B123" s="14" t="s">
        <v>381</v>
      </c>
      <c r="C123" s="97" t="s">
        <v>391</v>
      </c>
      <c r="D123" s="97" t="s">
        <v>392</v>
      </c>
      <c r="E123" s="98">
        <v>86.4</v>
      </c>
      <c r="F123" s="98">
        <v>94.6</v>
      </c>
      <c r="G123" s="98">
        <v>64.099999999999994</v>
      </c>
      <c r="H123" s="98">
        <v>71</v>
      </c>
      <c r="I123" s="98">
        <v>107.7</v>
      </c>
      <c r="J123" s="98">
        <v>99.4</v>
      </c>
      <c r="K123" s="98">
        <v>96.9</v>
      </c>
    </row>
    <row r="124" spans="1:11" x14ac:dyDescent="0.35">
      <c r="A124" s="96">
        <v>2233740500</v>
      </c>
      <c r="B124" s="14" t="s">
        <v>381</v>
      </c>
      <c r="C124" s="14" t="s">
        <v>393</v>
      </c>
      <c r="D124" s="97" t="s">
        <v>394</v>
      </c>
      <c r="E124" s="98">
        <v>84.6</v>
      </c>
      <c r="F124" s="98">
        <v>94</v>
      </c>
      <c r="G124" s="98">
        <v>73.7</v>
      </c>
      <c r="H124" s="98">
        <v>77.599999999999994</v>
      </c>
      <c r="I124" s="98">
        <v>87.7</v>
      </c>
      <c r="J124" s="98">
        <v>103.1</v>
      </c>
      <c r="K124" s="98">
        <v>88</v>
      </c>
    </row>
    <row r="125" spans="1:11" x14ac:dyDescent="0.35">
      <c r="A125" s="96">
        <v>2235380600</v>
      </c>
      <c r="B125" s="14" t="s">
        <v>381</v>
      </c>
      <c r="C125" s="14" t="s">
        <v>395</v>
      </c>
      <c r="D125" s="97" t="s">
        <v>396</v>
      </c>
      <c r="E125" s="98">
        <v>110.1</v>
      </c>
      <c r="F125" s="98">
        <v>95.6</v>
      </c>
      <c r="G125" s="98">
        <v>143.1</v>
      </c>
      <c r="H125" s="98">
        <v>77.2</v>
      </c>
      <c r="I125" s="98">
        <v>92.1</v>
      </c>
      <c r="J125" s="98">
        <v>113.7</v>
      </c>
      <c r="K125" s="98">
        <v>102.7</v>
      </c>
    </row>
    <row r="126" spans="1:11" x14ac:dyDescent="0.35">
      <c r="A126" s="96">
        <v>2243340800</v>
      </c>
      <c r="B126" s="14" t="s">
        <v>381</v>
      </c>
      <c r="C126" s="14" t="s">
        <v>397</v>
      </c>
      <c r="D126" s="97" t="s">
        <v>398</v>
      </c>
      <c r="E126" s="98">
        <v>91.9</v>
      </c>
      <c r="F126" s="98">
        <v>98.9</v>
      </c>
      <c r="G126" s="98">
        <v>78.400000000000006</v>
      </c>
      <c r="H126" s="98">
        <v>84.6</v>
      </c>
      <c r="I126" s="98">
        <v>97.6</v>
      </c>
      <c r="J126" s="98">
        <v>103.5</v>
      </c>
      <c r="K126" s="98">
        <v>98.6</v>
      </c>
    </row>
    <row r="127" spans="1:11" x14ac:dyDescent="0.35">
      <c r="A127" s="96">
        <v>2338860500</v>
      </c>
      <c r="B127" s="14" t="s">
        <v>399</v>
      </c>
      <c r="C127" s="14" t="s">
        <v>400</v>
      </c>
      <c r="D127" s="97" t="s">
        <v>401</v>
      </c>
      <c r="E127" s="98">
        <v>110.2</v>
      </c>
      <c r="F127" s="98">
        <v>101.8</v>
      </c>
      <c r="G127" s="98">
        <v>118.5</v>
      </c>
      <c r="H127" s="98">
        <v>106.1</v>
      </c>
      <c r="I127" s="98">
        <v>109.3</v>
      </c>
      <c r="J127" s="98">
        <v>102.9</v>
      </c>
      <c r="K127" s="98">
        <v>109.2</v>
      </c>
    </row>
    <row r="128" spans="1:11" x14ac:dyDescent="0.35">
      <c r="A128" s="96">
        <v>2412580100</v>
      </c>
      <c r="B128" s="14" t="s">
        <v>402</v>
      </c>
      <c r="C128" s="97" t="s">
        <v>403</v>
      </c>
      <c r="D128" s="97" t="s">
        <v>404</v>
      </c>
      <c r="E128" s="98">
        <v>100.9</v>
      </c>
      <c r="F128" s="98">
        <v>104.5</v>
      </c>
      <c r="G128" s="98">
        <v>93.9</v>
      </c>
      <c r="H128" s="98">
        <v>110.5</v>
      </c>
      <c r="I128" s="98">
        <v>101.5</v>
      </c>
      <c r="J128" s="98">
        <v>97.5</v>
      </c>
      <c r="K128" s="98">
        <v>103</v>
      </c>
    </row>
    <row r="129" spans="1:11" x14ac:dyDescent="0.35">
      <c r="A129" s="96">
        <v>2423224250</v>
      </c>
      <c r="B129" s="14" t="s">
        <v>402</v>
      </c>
      <c r="C129" s="97" t="s">
        <v>821</v>
      </c>
      <c r="D129" s="97" t="s">
        <v>405</v>
      </c>
      <c r="E129" s="98">
        <v>132.80000000000001</v>
      </c>
      <c r="F129" s="98">
        <v>108.3</v>
      </c>
      <c r="G129" s="98">
        <v>201.6</v>
      </c>
      <c r="H129" s="98">
        <v>109.6</v>
      </c>
      <c r="I129" s="98">
        <v>95.5</v>
      </c>
      <c r="J129" s="98">
        <v>97.3</v>
      </c>
      <c r="K129" s="98">
        <v>108.7</v>
      </c>
    </row>
    <row r="130" spans="1:11" x14ac:dyDescent="0.35">
      <c r="A130" s="96">
        <v>2514454200</v>
      </c>
      <c r="B130" s="14" t="s">
        <v>406</v>
      </c>
      <c r="C130" s="97" t="s">
        <v>407</v>
      </c>
      <c r="D130" s="97" t="s">
        <v>408</v>
      </c>
      <c r="E130" s="98">
        <v>147.1</v>
      </c>
      <c r="F130" s="98">
        <v>105.2</v>
      </c>
      <c r="G130" s="98">
        <v>220.6</v>
      </c>
      <c r="H130" s="98">
        <v>133</v>
      </c>
      <c r="I130" s="98">
        <v>117.8</v>
      </c>
      <c r="J130" s="98">
        <v>113</v>
      </c>
      <c r="K130" s="98">
        <v>121.6</v>
      </c>
    </row>
    <row r="131" spans="1:11" x14ac:dyDescent="0.35">
      <c r="A131" s="96">
        <v>2515764530</v>
      </c>
      <c r="B131" s="14" t="s">
        <v>406</v>
      </c>
      <c r="C131" s="97" t="s">
        <v>849</v>
      </c>
      <c r="D131" s="97" t="s">
        <v>850</v>
      </c>
      <c r="E131" s="98">
        <v>135.80000000000001</v>
      </c>
      <c r="F131" s="98">
        <v>105.7</v>
      </c>
      <c r="G131" s="98">
        <v>186.9</v>
      </c>
      <c r="H131" s="98">
        <v>119.9</v>
      </c>
      <c r="I131" s="98">
        <v>98.8</v>
      </c>
      <c r="J131" s="98">
        <v>121.8</v>
      </c>
      <c r="K131" s="98">
        <v>124.2</v>
      </c>
    </row>
    <row r="132" spans="1:11" x14ac:dyDescent="0.35">
      <c r="A132" s="96">
        <v>2619804400</v>
      </c>
      <c r="B132" s="14" t="s">
        <v>409</v>
      </c>
      <c r="C132" s="97" t="s">
        <v>410</v>
      </c>
      <c r="D132" s="97" t="s">
        <v>411</v>
      </c>
      <c r="E132" s="98">
        <v>102.4</v>
      </c>
      <c r="F132" s="98">
        <v>103.4</v>
      </c>
      <c r="G132" s="98">
        <v>106.7</v>
      </c>
      <c r="H132" s="98">
        <v>93.9</v>
      </c>
      <c r="I132" s="98">
        <v>99.7</v>
      </c>
      <c r="J132" s="98">
        <v>102.3</v>
      </c>
      <c r="K132" s="98">
        <v>101.4</v>
      </c>
    </row>
    <row r="133" spans="1:11" x14ac:dyDescent="0.35">
      <c r="A133" s="96">
        <v>2628020650</v>
      </c>
      <c r="B133" s="14" t="s">
        <v>409</v>
      </c>
      <c r="C133" s="97" t="s">
        <v>414</v>
      </c>
      <c r="D133" s="97" t="s">
        <v>415</v>
      </c>
      <c r="E133" s="98">
        <v>83.7</v>
      </c>
      <c r="F133" s="98">
        <v>94.6</v>
      </c>
      <c r="G133" s="98">
        <v>58.6</v>
      </c>
      <c r="H133" s="98">
        <v>101.8</v>
      </c>
      <c r="I133" s="98">
        <v>95.1</v>
      </c>
      <c r="J133" s="98">
        <v>93.8</v>
      </c>
      <c r="K133" s="98">
        <v>90.1</v>
      </c>
    </row>
    <row r="134" spans="1:11" x14ac:dyDescent="0.35">
      <c r="A134" s="96">
        <v>2624340570</v>
      </c>
      <c r="B134" s="14" t="s">
        <v>409</v>
      </c>
      <c r="C134" s="14" t="s">
        <v>412</v>
      </c>
      <c r="D134" s="97" t="s">
        <v>413</v>
      </c>
      <c r="E134" s="98">
        <v>97.1</v>
      </c>
      <c r="F134" s="98">
        <v>99.6</v>
      </c>
      <c r="G134" s="98">
        <v>88.4</v>
      </c>
      <c r="H134" s="98">
        <v>97.7</v>
      </c>
      <c r="I134" s="98">
        <v>98.8</v>
      </c>
      <c r="J134" s="98">
        <v>96.4</v>
      </c>
      <c r="K134" s="98">
        <v>102.7</v>
      </c>
    </row>
    <row r="135" spans="1:11" x14ac:dyDescent="0.35">
      <c r="A135" s="96">
        <v>2635660855</v>
      </c>
      <c r="B135" s="14" t="s">
        <v>409</v>
      </c>
      <c r="C135" s="97" t="s">
        <v>876</v>
      </c>
      <c r="D135" s="97" t="s">
        <v>877</v>
      </c>
      <c r="E135" s="98">
        <v>86.2</v>
      </c>
      <c r="F135" s="98">
        <v>98.3</v>
      </c>
      <c r="G135" s="98">
        <v>68.3</v>
      </c>
      <c r="H135" s="98">
        <v>106</v>
      </c>
      <c r="I135" s="98">
        <v>96</v>
      </c>
      <c r="J135" s="98">
        <v>83.9</v>
      </c>
      <c r="K135" s="98">
        <v>87.8</v>
      </c>
    </row>
    <row r="136" spans="1:11" x14ac:dyDescent="0.35">
      <c r="A136" s="96">
        <v>2731860500</v>
      </c>
      <c r="B136" s="14" t="s">
        <v>416</v>
      </c>
      <c r="C136" s="97" t="s">
        <v>417</v>
      </c>
      <c r="D136" s="97" t="s">
        <v>418</v>
      </c>
      <c r="E136" s="98">
        <v>92.1</v>
      </c>
      <c r="F136" s="98">
        <v>99.3</v>
      </c>
      <c r="G136" s="98">
        <v>77.7</v>
      </c>
      <c r="H136" s="98">
        <v>91.5</v>
      </c>
      <c r="I136" s="98">
        <v>94.7</v>
      </c>
      <c r="J136" s="98">
        <v>111</v>
      </c>
      <c r="K136" s="98">
        <v>97.7</v>
      </c>
    </row>
    <row r="137" spans="1:11" x14ac:dyDescent="0.35">
      <c r="A137" s="96">
        <v>2733460511</v>
      </c>
      <c r="B137" s="14" t="s">
        <v>416</v>
      </c>
      <c r="C137" s="97" t="s">
        <v>419</v>
      </c>
      <c r="D137" s="97" t="s">
        <v>420</v>
      </c>
      <c r="E137" s="98">
        <v>93.6</v>
      </c>
      <c r="F137" s="98">
        <v>97.4</v>
      </c>
      <c r="G137" s="98">
        <v>86.6</v>
      </c>
      <c r="H137" s="98">
        <v>94.3</v>
      </c>
      <c r="I137" s="98">
        <v>97.3</v>
      </c>
      <c r="J137" s="98">
        <v>100.7</v>
      </c>
      <c r="K137" s="98">
        <v>95.3</v>
      </c>
    </row>
    <row r="138" spans="1:11" x14ac:dyDescent="0.35">
      <c r="A138" s="96">
        <v>2733460880</v>
      </c>
      <c r="B138" s="14" t="s">
        <v>416</v>
      </c>
      <c r="C138" s="97" t="s">
        <v>419</v>
      </c>
      <c r="D138" s="97" t="s">
        <v>421</v>
      </c>
      <c r="E138" s="98">
        <v>93.6</v>
      </c>
      <c r="F138" s="98">
        <v>98.8</v>
      </c>
      <c r="G138" s="98">
        <v>85.5</v>
      </c>
      <c r="H138" s="98">
        <v>93.1</v>
      </c>
      <c r="I138" s="98">
        <v>98.2</v>
      </c>
      <c r="J138" s="98">
        <v>100.8</v>
      </c>
      <c r="K138" s="98">
        <v>95.9</v>
      </c>
    </row>
    <row r="139" spans="1:11" x14ac:dyDescent="0.35">
      <c r="A139" s="96">
        <v>2741060840</v>
      </c>
      <c r="B139" s="14" t="s">
        <v>416</v>
      </c>
      <c r="C139" s="97" t="s">
        <v>422</v>
      </c>
      <c r="D139" s="97" t="s">
        <v>423</v>
      </c>
      <c r="E139" s="98">
        <v>97.9</v>
      </c>
      <c r="F139" s="98">
        <v>97.1</v>
      </c>
      <c r="G139" s="98">
        <v>81.8</v>
      </c>
      <c r="H139" s="98">
        <v>92.7</v>
      </c>
      <c r="I139" s="98">
        <v>99.3</v>
      </c>
      <c r="J139" s="98">
        <v>124.4</v>
      </c>
      <c r="K139" s="98">
        <v>109</v>
      </c>
    </row>
    <row r="140" spans="1:11" x14ac:dyDescent="0.35">
      <c r="A140" s="96">
        <v>2825620500</v>
      </c>
      <c r="B140" s="14" t="s">
        <v>424</v>
      </c>
      <c r="C140" s="97" t="s">
        <v>425</v>
      </c>
      <c r="D140" s="97" t="s">
        <v>426</v>
      </c>
      <c r="E140" s="98">
        <v>89.7</v>
      </c>
      <c r="F140" s="98">
        <v>96.7</v>
      </c>
      <c r="G140" s="98">
        <v>74.400000000000006</v>
      </c>
      <c r="H140" s="98">
        <v>88.8</v>
      </c>
      <c r="I140" s="98">
        <v>92.8</v>
      </c>
      <c r="J140" s="98">
        <v>106.3</v>
      </c>
      <c r="K140" s="98">
        <v>96.4</v>
      </c>
    </row>
    <row r="141" spans="1:11" x14ac:dyDescent="0.35">
      <c r="A141" s="96">
        <v>2827140600</v>
      </c>
      <c r="B141" s="14" t="s">
        <v>424</v>
      </c>
      <c r="C141" s="97" t="s">
        <v>427</v>
      </c>
      <c r="D141" s="97" t="s">
        <v>428</v>
      </c>
      <c r="E141" s="98">
        <v>86.8</v>
      </c>
      <c r="F141" s="98">
        <v>98.6</v>
      </c>
      <c r="G141" s="98">
        <v>72.599999999999994</v>
      </c>
      <c r="H141" s="98">
        <v>82.1</v>
      </c>
      <c r="I141" s="98">
        <v>80.599999999999994</v>
      </c>
      <c r="J141" s="98">
        <v>101.6</v>
      </c>
      <c r="K141" s="98">
        <v>94.8</v>
      </c>
    </row>
    <row r="142" spans="1:11" x14ac:dyDescent="0.35">
      <c r="A142" s="96">
        <v>2832940700</v>
      </c>
      <c r="B142" s="14" t="s">
        <v>424</v>
      </c>
      <c r="C142" s="97" t="s">
        <v>429</v>
      </c>
      <c r="D142" s="97" t="s">
        <v>430</v>
      </c>
      <c r="E142" s="98">
        <v>86.9</v>
      </c>
      <c r="F142" s="98">
        <v>97.7</v>
      </c>
      <c r="G142" s="98">
        <v>71.599999999999994</v>
      </c>
      <c r="H142" s="98">
        <v>87.1</v>
      </c>
      <c r="I142" s="98">
        <v>88.7</v>
      </c>
      <c r="J142" s="98">
        <v>100</v>
      </c>
      <c r="K142" s="98">
        <v>92.6</v>
      </c>
    </row>
    <row r="143" spans="1:11" x14ac:dyDescent="0.35">
      <c r="A143" s="96">
        <v>2846180850</v>
      </c>
      <c r="B143" s="14" t="s">
        <v>424</v>
      </c>
      <c r="C143" s="97" t="s">
        <v>431</v>
      </c>
      <c r="D143" s="97" t="s">
        <v>432</v>
      </c>
      <c r="E143" s="98">
        <v>82.3</v>
      </c>
      <c r="F143" s="98">
        <v>95.5</v>
      </c>
      <c r="G143" s="98">
        <v>67.599999999999994</v>
      </c>
      <c r="H143" s="98">
        <v>84.2</v>
      </c>
      <c r="I143" s="98">
        <v>89.4</v>
      </c>
      <c r="J143" s="98">
        <v>85.7</v>
      </c>
      <c r="K143" s="98">
        <v>85.6</v>
      </c>
    </row>
    <row r="144" spans="1:11" x14ac:dyDescent="0.35">
      <c r="A144" s="96">
        <v>2917860250</v>
      </c>
      <c r="B144" s="14" t="s">
        <v>433</v>
      </c>
      <c r="C144" s="97" t="s">
        <v>434</v>
      </c>
      <c r="D144" s="97" t="s">
        <v>435</v>
      </c>
      <c r="E144" s="98">
        <v>91.1</v>
      </c>
      <c r="F144" s="98">
        <v>96.4</v>
      </c>
      <c r="G144" s="98">
        <v>84.1</v>
      </c>
      <c r="H144" s="98">
        <v>92.5</v>
      </c>
      <c r="I144" s="98">
        <v>89.7</v>
      </c>
      <c r="J144" s="98">
        <v>93</v>
      </c>
      <c r="K144" s="98">
        <v>94.4</v>
      </c>
    </row>
    <row r="145" spans="1:11" x14ac:dyDescent="0.35">
      <c r="A145" s="96">
        <v>2927900500</v>
      </c>
      <c r="B145" s="14" t="s">
        <v>433</v>
      </c>
      <c r="C145" s="97" t="s">
        <v>436</v>
      </c>
      <c r="D145" s="97" t="s">
        <v>437</v>
      </c>
      <c r="E145" s="98">
        <v>84.3</v>
      </c>
      <c r="F145" s="98">
        <v>92.7</v>
      </c>
      <c r="G145" s="98">
        <v>60.8</v>
      </c>
      <c r="H145" s="98">
        <v>108.3</v>
      </c>
      <c r="I145" s="98">
        <v>92.7</v>
      </c>
      <c r="J145" s="98">
        <v>88.6</v>
      </c>
      <c r="K145" s="98">
        <v>90.7</v>
      </c>
    </row>
    <row r="146" spans="1:11" x14ac:dyDescent="0.35">
      <c r="A146" s="96">
        <v>2928140600</v>
      </c>
      <c r="B146" s="14" t="s">
        <v>433</v>
      </c>
      <c r="C146" s="97" t="s">
        <v>438</v>
      </c>
      <c r="D146" s="97" t="s">
        <v>439</v>
      </c>
      <c r="E146" s="98">
        <v>93.8</v>
      </c>
      <c r="F146" s="98">
        <v>96.4</v>
      </c>
      <c r="G146" s="98">
        <v>94.2</v>
      </c>
      <c r="H146" s="98">
        <v>108.4</v>
      </c>
      <c r="I146" s="98">
        <v>89</v>
      </c>
      <c r="J146" s="98">
        <v>84.4</v>
      </c>
      <c r="K146" s="98">
        <v>91.4</v>
      </c>
    </row>
    <row r="147" spans="1:11" x14ac:dyDescent="0.35">
      <c r="A147" s="96">
        <v>2941180880</v>
      </c>
      <c r="B147" s="14" t="s">
        <v>433</v>
      </c>
      <c r="C147" s="97" t="s">
        <v>440</v>
      </c>
      <c r="D147" s="97" t="s">
        <v>441</v>
      </c>
      <c r="E147" s="98">
        <v>89</v>
      </c>
      <c r="F147" s="98">
        <v>96.9</v>
      </c>
      <c r="G147" s="98">
        <v>76.5</v>
      </c>
      <c r="H147" s="98">
        <v>101.1</v>
      </c>
      <c r="I147" s="98">
        <v>93.6</v>
      </c>
      <c r="J147" s="98">
        <v>88.7</v>
      </c>
      <c r="K147" s="98">
        <v>91.4</v>
      </c>
    </row>
    <row r="148" spans="1:11" x14ac:dyDescent="0.35">
      <c r="A148" s="96">
        <v>2944180920</v>
      </c>
      <c r="B148" s="14" t="s">
        <v>433</v>
      </c>
      <c r="C148" s="97" t="s">
        <v>442</v>
      </c>
      <c r="D148" s="97" t="s">
        <v>443</v>
      </c>
      <c r="E148" s="98">
        <v>84.9</v>
      </c>
      <c r="F148" s="98">
        <v>94.1</v>
      </c>
      <c r="G148" s="98">
        <v>72.900000000000006</v>
      </c>
      <c r="H148" s="98">
        <v>79.900000000000006</v>
      </c>
      <c r="I148" s="98">
        <v>90</v>
      </c>
      <c r="J148" s="98">
        <v>94.9</v>
      </c>
      <c r="K148" s="98">
        <v>89.3</v>
      </c>
    </row>
    <row r="149" spans="1:11" x14ac:dyDescent="0.35">
      <c r="A149" s="96">
        <v>3013740200</v>
      </c>
      <c r="B149" s="14" t="s">
        <v>444</v>
      </c>
      <c r="C149" s="97" t="s">
        <v>878</v>
      </c>
      <c r="D149" s="97" t="s">
        <v>879</v>
      </c>
      <c r="E149" s="98">
        <v>102.4</v>
      </c>
      <c r="F149" s="98">
        <v>101.1</v>
      </c>
      <c r="G149" s="98">
        <v>95.5</v>
      </c>
      <c r="H149" s="98">
        <v>92.5</v>
      </c>
      <c r="I149" s="98">
        <v>125.2</v>
      </c>
      <c r="J149" s="98">
        <v>104.4</v>
      </c>
      <c r="K149" s="98">
        <v>103.6</v>
      </c>
    </row>
    <row r="150" spans="1:11" x14ac:dyDescent="0.35">
      <c r="A150" s="96">
        <v>3014580250</v>
      </c>
      <c r="B150" s="14" t="s">
        <v>444</v>
      </c>
      <c r="C150" s="97" t="s">
        <v>445</v>
      </c>
      <c r="D150" s="97" t="s">
        <v>446</v>
      </c>
      <c r="E150" s="98">
        <v>121</v>
      </c>
      <c r="F150" s="98">
        <v>106.8</v>
      </c>
      <c r="G150" s="98">
        <v>153.1</v>
      </c>
      <c r="H150" s="98">
        <v>92.3</v>
      </c>
      <c r="I150" s="98">
        <v>99.8</v>
      </c>
      <c r="J150" s="98">
        <v>96</v>
      </c>
      <c r="K150" s="98">
        <v>118</v>
      </c>
    </row>
    <row r="151" spans="1:11" x14ac:dyDescent="0.35">
      <c r="A151" s="96">
        <v>3024500500</v>
      </c>
      <c r="B151" s="14" t="s">
        <v>444</v>
      </c>
      <c r="C151" s="97" t="s">
        <v>447</v>
      </c>
      <c r="D151" s="97" t="s">
        <v>448</v>
      </c>
      <c r="E151" s="98">
        <v>86.3</v>
      </c>
      <c r="F151" s="98">
        <v>99.7</v>
      </c>
      <c r="G151" s="98">
        <v>65.7</v>
      </c>
      <c r="H151" s="98">
        <v>92.2</v>
      </c>
      <c r="I151" s="98">
        <v>102.9</v>
      </c>
      <c r="J151" s="98">
        <v>93</v>
      </c>
      <c r="K151" s="98">
        <v>89.8</v>
      </c>
    </row>
    <row r="152" spans="1:11" x14ac:dyDescent="0.35">
      <c r="A152" s="96">
        <v>3125580420</v>
      </c>
      <c r="B152" s="14" t="s">
        <v>449</v>
      </c>
      <c r="C152" s="97" t="s">
        <v>450</v>
      </c>
      <c r="D152" s="97" t="s">
        <v>451</v>
      </c>
      <c r="E152" s="98">
        <v>85.9</v>
      </c>
      <c r="F152" s="98">
        <v>92.6</v>
      </c>
      <c r="G152" s="98">
        <v>73.5</v>
      </c>
      <c r="H152" s="98">
        <v>79.599999999999994</v>
      </c>
      <c r="I152" s="98">
        <v>95.9</v>
      </c>
      <c r="J152" s="98">
        <v>97.4</v>
      </c>
      <c r="K152" s="98">
        <v>90.2</v>
      </c>
    </row>
    <row r="153" spans="1:11" x14ac:dyDescent="0.35">
      <c r="A153" s="96">
        <v>3130700600</v>
      </c>
      <c r="B153" s="14" t="s">
        <v>449</v>
      </c>
      <c r="C153" s="97" t="s">
        <v>452</v>
      </c>
      <c r="D153" s="97" t="s">
        <v>453</v>
      </c>
      <c r="E153" s="98">
        <v>93.9</v>
      </c>
      <c r="F153" s="98">
        <v>96.9</v>
      </c>
      <c r="G153" s="98">
        <v>79.5</v>
      </c>
      <c r="H153" s="98">
        <v>80.900000000000006</v>
      </c>
      <c r="I153" s="98">
        <v>105.5</v>
      </c>
      <c r="J153" s="98">
        <v>108.6</v>
      </c>
      <c r="K153" s="98">
        <v>102.4</v>
      </c>
    </row>
    <row r="154" spans="1:11" x14ac:dyDescent="0.35">
      <c r="A154" s="96">
        <v>3136540700</v>
      </c>
      <c r="B154" s="14" t="s">
        <v>449</v>
      </c>
      <c r="C154" s="97" t="s">
        <v>454</v>
      </c>
      <c r="D154" s="97" t="s">
        <v>455</v>
      </c>
      <c r="E154" s="98">
        <v>93.3</v>
      </c>
      <c r="F154" s="98">
        <v>98</v>
      </c>
      <c r="G154" s="98">
        <v>84.9</v>
      </c>
      <c r="H154" s="98">
        <v>95.2</v>
      </c>
      <c r="I154" s="98">
        <v>99.2</v>
      </c>
      <c r="J154" s="98">
        <v>87.9</v>
      </c>
      <c r="K154" s="98">
        <v>96.6</v>
      </c>
    </row>
    <row r="155" spans="1:11" x14ac:dyDescent="0.35">
      <c r="A155" s="96">
        <v>3229820400</v>
      </c>
      <c r="B155" s="14" t="s">
        <v>456</v>
      </c>
      <c r="C155" s="97" t="s">
        <v>457</v>
      </c>
      <c r="D155" s="97" t="s">
        <v>458</v>
      </c>
      <c r="E155" s="98">
        <v>97.8</v>
      </c>
      <c r="F155" s="98">
        <v>104.8</v>
      </c>
      <c r="G155" s="98">
        <v>104.9</v>
      </c>
      <c r="H155" s="98">
        <v>106.1</v>
      </c>
      <c r="I155" s="98">
        <v>110.9</v>
      </c>
      <c r="J155" s="98">
        <v>88.7</v>
      </c>
      <c r="K155" s="98">
        <v>83.7</v>
      </c>
    </row>
    <row r="156" spans="1:11" x14ac:dyDescent="0.35">
      <c r="A156" s="96">
        <v>3239900600</v>
      </c>
      <c r="B156" s="14" t="s">
        <v>456</v>
      </c>
      <c r="C156" s="97" t="s">
        <v>459</v>
      </c>
      <c r="D156" s="97" t="s">
        <v>460</v>
      </c>
      <c r="E156" s="98">
        <v>104.6</v>
      </c>
      <c r="F156" s="98">
        <v>100.7</v>
      </c>
      <c r="G156" s="98">
        <v>111.9</v>
      </c>
      <c r="H156" s="98">
        <v>91.1</v>
      </c>
      <c r="I156" s="98">
        <v>122.6</v>
      </c>
      <c r="J156" s="98">
        <v>94.7</v>
      </c>
      <c r="K156" s="98">
        <v>99.4</v>
      </c>
    </row>
    <row r="157" spans="1:11" x14ac:dyDescent="0.35">
      <c r="A157" s="96">
        <v>3331700500</v>
      </c>
      <c r="B157" s="14" t="s">
        <v>461</v>
      </c>
      <c r="C157" s="97" t="s">
        <v>462</v>
      </c>
      <c r="D157" s="97" t="s">
        <v>463</v>
      </c>
      <c r="E157" s="98">
        <v>114.3</v>
      </c>
      <c r="F157" s="98">
        <v>102</v>
      </c>
      <c r="G157" s="98">
        <v>110.5</v>
      </c>
      <c r="H157" s="98">
        <v>130.19999999999999</v>
      </c>
      <c r="I157" s="98">
        <v>110.2</v>
      </c>
      <c r="J157" s="98">
        <v>113.2</v>
      </c>
      <c r="K157" s="98">
        <v>120.2</v>
      </c>
    </row>
    <row r="158" spans="1:11" x14ac:dyDescent="0.35">
      <c r="A158" s="96">
        <v>3435084500</v>
      </c>
      <c r="B158" s="14" t="s">
        <v>464</v>
      </c>
      <c r="C158" s="97" t="s">
        <v>465</v>
      </c>
      <c r="D158" s="97" t="s">
        <v>466</v>
      </c>
      <c r="E158" s="98">
        <v>115.9</v>
      </c>
      <c r="F158" s="98">
        <v>102.1</v>
      </c>
      <c r="G158" s="98">
        <v>141.1</v>
      </c>
      <c r="H158" s="98">
        <v>110</v>
      </c>
      <c r="I158" s="98">
        <v>108.6</v>
      </c>
      <c r="J158" s="98">
        <v>95.9</v>
      </c>
      <c r="K158" s="98">
        <v>107.4</v>
      </c>
    </row>
    <row r="159" spans="1:11" x14ac:dyDescent="0.35">
      <c r="A159" s="96">
        <v>3435084560</v>
      </c>
      <c r="B159" s="14" t="s">
        <v>464</v>
      </c>
      <c r="C159" s="97" t="s">
        <v>465</v>
      </c>
      <c r="D159" s="97" t="s">
        <v>805</v>
      </c>
      <c r="E159" s="98">
        <v>98.8</v>
      </c>
      <c r="F159" s="98">
        <v>94.9</v>
      </c>
      <c r="G159" s="98">
        <v>99.2</v>
      </c>
      <c r="H159" s="98">
        <v>127.9</v>
      </c>
      <c r="I159" s="98">
        <v>91.7</v>
      </c>
      <c r="J159" s="98">
        <v>91.5</v>
      </c>
      <c r="K159" s="98">
        <v>95.8</v>
      </c>
    </row>
    <row r="160" spans="1:11" x14ac:dyDescent="0.35">
      <c r="A160" s="96">
        <v>3435154250</v>
      </c>
      <c r="B160" s="14" t="s">
        <v>464</v>
      </c>
      <c r="C160" s="97" t="s">
        <v>822</v>
      </c>
      <c r="D160" s="97" t="s">
        <v>469</v>
      </c>
      <c r="E160" s="98">
        <v>114.9</v>
      </c>
      <c r="F160" s="98">
        <v>102.5</v>
      </c>
      <c r="G160" s="98">
        <v>133.80000000000001</v>
      </c>
      <c r="H160" s="98">
        <v>107.6</v>
      </c>
      <c r="I160" s="98">
        <v>105.3</v>
      </c>
      <c r="J160" s="98">
        <v>102</v>
      </c>
      <c r="K160" s="98">
        <v>111.2</v>
      </c>
    </row>
    <row r="161" spans="1:11" x14ac:dyDescent="0.35">
      <c r="A161" s="96">
        <v>3435614050</v>
      </c>
      <c r="B161" s="14" t="s">
        <v>464</v>
      </c>
      <c r="C161" s="14" t="s">
        <v>467</v>
      </c>
      <c r="D161" s="97" t="s">
        <v>468</v>
      </c>
      <c r="E161" s="98">
        <v>119.7</v>
      </c>
      <c r="F161" s="98">
        <v>104</v>
      </c>
      <c r="G161" s="98">
        <v>149.6</v>
      </c>
      <c r="H161" s="98">
        <v>111.7</v>
      </c>
      <c r="I161" s="98">
        <v>110.3</v>
      </c>
      <c r="J161" s="98">
        <v>100.3</v>
      </c>
      <c r="K161" s="98">
        <v>109.2</v>
      </c>
    </row>
    <row r="162" spans="1:11" x14ac:dyDescent="0.35">
      <c r="A162" s="96">
        <v>3435614260</v>
      </c>
      <c r="B162" s="14" t="s">
        <v>464</v>
      </c>
      <c r="C162" s="14" t="s">
        <v>467</v>
      </c>
      <c r="D162" s="97" t="s">
        <v>470</v>
      </c>
      <c r="E162" s="98">
        <v>106.6</v>
      </c>
      <c r="F162" s="98">
        <v>101.6</v>
      </c>
      <c r="G162" s="98">
        <v>123.8</v>
      </c>
      <c r="H162" s="98">
        <v>101.3</v>
      </c>
      <c r="I162" s="98">
        <v>95.5</v>
      </c>
      <c r="J162" s="98">
        <v>99.2</v>
      </c>
      <c r="K162" s="98">
        <v>100.4</v>
      </c>
    </row>
    <row r="163" spans="1:11" x14ac:dyDescent="0.35">
      <c r="A163" s="96">
        <v>3510740200</v>
      </c>
      <c r="B163" s="14" t="s">
        <v>471</v>
      </c>
      <c r="C163" s="97" t="s">
        <v>472</v>
      </c>
      <c r="D163" s="97" t="s">
        <v>806</v>
      </c>
      <c r="E163" s="98">
        <v>93.9</v>
      </c>
      <c r="F163" s="98">
        <v>97.3</v>
      </c>
      <c r="G163" s="98">
        <v>84.1</v>
      </c>
      <c r="H163" s="98">
        <v>98.4</v>
      </c>
      <c r="I163" s="98">
        <v>93.1</v>
      </c>
      <c r="J163" s="98">
        <v>95.8</v>
      </c>
      <c r="K163" s="98">
        <v>99.6</v>
      </c>
    </row>
    <row r="164" spans="1:11" x14ac:dyDescent="0.35">
      <c r="A164" s="96">
        <v>3510740595</v>
      </c>
      <c r="B164" s="14" t="s">
        <v>471</v>
      </c>
      <c r="C164" s="97" t="s">
        <v>472</v>
      </c>
      <c r="D164" s="97" t="s">
        <v>823</v>
      </c>
      <c r="E164" s="98">
        <v>98.5</v>
      </c>
      <c r="F164" s="98">
        <v>96</v>
      </c>
      <c r="G164" s="98">
        <v>98.2</v>
      </c>
      <c r="H164" s="98">
        <v>98.4</v>
      </c>
      <c r="I164" s="98">
        <v>94.8</v>
      </c>
      <c r="J164" s="98">
        <v>103.8</v>
      </c>
      <c r="K164" s="98">
        <v>100.2</v>
      </c>
    </row>
    <row r="165" spans="1:11" x14ac:dyDescent="0.35">
      <c r="A165" s="96">
        <v>3529740500</v>
      </c>
      <c r="B165" s="14" t="s">
        <v>471</v>
      </c>
      <c r="C165" s="97" t="s">
        <v>473</v>
      </c>
      <c r="D165" s="97" t="s">
        <v>474</v>
      </c>
      <c r="E165" s="98">
        <v>90.2</v>
      </c>
      <c r="F165" s="98">
        <v>95.7</v>
      </c>
      <c r="G165" s="98">
        <v>82.1</v>
      </c>
      <c r="H165" s="98">
        <v>80.900000000000006</v>
      </c>
      <c r="I165" s="98">
        <v>96.6</v>
      </c>
      <c r="J165" s="98">
        <v>98.3</v>
      </c>
      <c r="K165" s="98">
        <v>93.7</v>
      </c>
    </row>
    <row r="166" spans="1:11" x14ac:dyDescent="0.35">
      <c r="A166" s="96">
        <v>3610580001</v>
      </c>
      <c r="B166" s="14" t="s">
        <v>475</v>
      </c>
      <c r="C166" s="97" t="s">
        <v>476</v>
      </c>
      <c r="D166" s="97" t="s">
        <v>477</v>
      </c>
      <c r="E166" s="98">
        <v>103.1</v>
      </c>
      <c r="F166" s="98">
        <v>103.1</v>
      </c>
      <c r="G166" s="98">
        <v>104.4</v>
      </c>
      <c r="H166" s="98">
        <v>101.1</v>
      </c>
      <c r="I166" s="98">
        <v>97.3</v>
      </c>
      <c r="J166" s="98">
        <v>93.3</v>
      </c>
      <c r="K166" s="98">
        <v>105.7</v>
      </c>
    </row>
    <row r="167" spans="1:11" x14ac:dyDescent="0.35">
      <c r="A167" s="96">
        <v>3615380160</v>
      </c>
      <c r="B167" s="14" t="s">
        <v>475</v>
      </c>
      <c r="C167" s="97" t="s">
        <v>478</v>
      </c>
      <c r="D167" s="97" t="s">
        <v>479</v>
      </c>
      <c r="E167" s="98">
        <v>94.6</v>
      </c>
      <c r="F167" s="98">
        <v>96.9</v>
      </c>
      <c r="G167" s="98">
        <v>93.6</v>
      </c>
      <c r="H167" s="98">
        <v>93.7</v>
      </c>
      <c r="I167" s="98">
        <v>94.8</v>
      </c>
      <c r="J167" s="98">
        <v>100.9</v>
      </c>
      <c r="K167" s="98">
        <v>93.7</v>
      </c>
    </row>
    <row r="168" spans="1:11" x14ac:dyDescent="0.35">
      <c r="A168" s="96">
        <v>3635004575</v>
      </c>
      <c r="B168" s="14" t="s">
        <v>475</v>
      </c>
      <c r="C168" s="97" t="s">
        <v>880</v>
      </c>
      <c r="D168" s="97" t="s">
        <v>881</v>
      </c>
      <c r="E168" s="98">
        <v>137.19999999999999</v>
      </c>
      <c r="F168" s="98">
        <v>102.7</v>
      </c>
      <c r="G168" s="98">
        <v>202.3</v>
      </c>
      <c r="H168" s="98">
        <v>116.7</v>
      </c>
      <c r="I168" s="98">
        <v>100.7</v>
      </c>
      <c r="J168" s="98">
        <v>119.1</v>
      </c>
      <c r="K168" s="98">
        <v>117.4</v>
      </c>
    </row>
    <row r="169" spans="1:11" x14ac:dyDescent="0.35">
      <c r="A169" s="96">
        <v>3635614599</v>
      </c>
      <c r="B169" s="14" t="s">
        <v>475</v>
      </c>
      <c r="C169" s="97" t="s">
        <v>467</v>
      </c>
      <c r="D169" s="97" t="s">
        <v>480</v>
      </c>
      <c r="E169" s="98">
        <v>161.19999999999999</v>
      </c>
      <c r="F169" s="98">
        <v>110.2</v>
      </c>
      <c r="G169" s="98">
        <v>282.8</v>
      </c>
      <c r="H169" s="98">
        <v>103.6</v>
      </c>
      <c r="I169" s="98">
        <v>114.9</v>
      </c>
      <c r="J169" s="98">
        <v>114.8</v>
      </c>
      <c r="K169" s="98">
        <v>118.1</v>
      </c>
    </row>
    <row r="170" spans="1:11" x14ac:dyDescent="0.35">
      <c r="A170" s="96">
        <v>3635614600</v>
      </c>
      <c r="B170" s="14" t="s">
        <v>475</v>
      </c>
      <c r="C170" s="14" t="s">
        <v>467</v>
      </c>
      <c r="D170" s="97" t="s">
        <v>481</v>
      </c>
      <c r="E170" s="98">
        <v>226.5</v>
      </c>
      <c r="F170" s="98">
        <v>113.3</v>
      </c>
      <c r="G170" s="98">
        <v>503.6</v>
      </c>
      <c r="H170" s="98">
        <v>101.2</v>
      </c>
      <c r="I170" s="98">
        <v>115.5</v>
      </c>
      <c r="J170" s="98">
        <v>120.6</v>
      </c>
      <c r="K170" s="98">
        <v>126.8</v>
      </c>
    </row>
    <row r="171" spans="1:11" x14ac:dyDescent="0.35">
      <c r="A171" s="96">
        <v>3635614601</v>
      </c>
      <c r="B171" s="14" t="s">
        <v>475</v>
      </c>
      <c r="C171" s="14" t="s">
        <v>467</v>
      </c>
      <c r="D171" s="97" t="s">
        <v>482</v>
      </c>
      <c r="E171" s="98">
        <v>139.80000000000001</v>
      </c>
      <c r="F171" s="98">
        <v>108.9</v>
      </c>
      <c r="G171" s="98">
        <v>220</v>
      </c>
      <c r="H171" s="98">
        <v>102</v>
      </c>
      <c r="I171" s="98">
        <v>102.4</v>
      </c>
      <c r="J171" s="98">
        <v>104.9</v>
      </c>
      <c r="K171" s="98">
        <v>112.9</v>
      </c>
    </row>
    <row r="172" spans="1:11" x14ac:dyDescent="0.35">
      <c r="A172" s="96">
        <v>3640380750</v>
      </c>
      <c r="B172" s="14" t="s">
        <v>475</v>
      </c>
      <c r="C172" s="97" t="s">
        <v>483</v>
      </c>
      <c r="D172" s="97" t="s">
        <v>484</v>
      </c>
      <c r="E172" s="98">
        <v>100.1</v>
      </c>
      <c r="F172" s="98">
        <v>98.3</v>
      </c>
      <c r="G172" s="98">
        <v>98.5</v>
      </c>
      <c r="H172" s="98">
        <v>91.5</v>
      </c>
      <c r="I172" s="98">
        <v>107.7</v>
      </c>
      <c r="J172" s="98">
        <v>98.6</v>
      </c>
      <c r="K172" s="98">
        <v>102.4</v>
      </c>
    </row>
    <row r="173" spans="1:11" x14ac:dyDescent="0.35">
      <c r="A173" s="96">
        <v>3645060850</v>
      </c>
      <c r="B173" s="14" t="s">
        <v>475</v>
      </c>
      <c r="C173" s="14" t="s">
        <v>882</v>
      </c>
      <c r="D173" s="97" t="s">
        <v>883</v>
      </c>
      <c r="E173" s="98">
        <v>102.4</v>
      </c>
      <c r="F173" s="98">
        <v>99</v>
      </c>
      <c r="G173" s="98">
        <v>102.8</v>
      </c>
      <c r="H173" s="98">
        <v>104.1</v>
      </c>
      <c r="I173" s="98">
        <v>108.1</v>
      </c>
      <c r="J173" s="98">
        <v>103.2</v>
      </c>
      <c r="K173" s="98">
        <v>101.3</v>
      </c>
    </row>
    <row r="174" spans="1:11" x14ac:dyDescent="0.35">
      <c r="A174" s="96">
        <v>3646540850</v>
      </c>
      <c r="B174" s="14" t="s">
        <v>475</v>
      </c>
      <c r="C174" s="97" t="s">
        <v>824</v>
      </c>
      <c r="D174" s="97" t="s">
        <v>884</v>
      </c>
      <c r="E174" s="98">
        <v>97.4</v>
      </c>
      <c r="F174" s="98">
        <v>99.9</v>
      </c>
      <c r="G174" s="98">
        <v>90.3</v>
      </c>
      <c r="H174" s="98">
        <v>104.8</v>
      </c>
      <c r="I174" s="98">
        <v>111.4</v>
      </c>
      <c r="J174" s="98">
        <v>105.2</v>
      </c>
      <c r="K174" s="98">
        <v>94.8</v>
      </c>
    </row>
    <row r="175" spans="1:11" x14ac:dyDescent="0.35">
      <c r="A175" s="96">
        <v>3646540900</v>
      </c>
      <c r="B175" s="14" t="s">
        <v>475</v>
      </c>
      <c r="C175" s="97" t="s">
        <v>824</v>
      </c>
      <c r="D175" s="97" t="s">
        <v>825</v>
      </c>
      <c r="E175" s="98">
        <v>100.5</v>
      </c>
      <c r="F175" s="98">
        <v>99.4</v>
      </c>
      <c r="G175" s="98">
        <v>78.3</v>
      </c>
      <c r="H175" s="98">
        <v>106.8</v>
      </c>
      <c r="I175" s="98">
        <v>109.1</v>
      </c>
      <c r="J175" s="98">
        <v>103.5</v>
      </c>
      <c r="K175" s="98">
        <v>114.9</v>
      </c>
    </row>
    <row r="176" spans="1:11" x14ac:dyDescent="0.35">
      <c r="A176" s="96">
        <v>3711700100</v>
      </c>
      <c r="B176" s="14" t="s">
        <v>485</v>
      </c>
      <c r="C176" s="97" t="s">
        <v>486</v>
      </c>
      <c r="D176" s="97" t="s">
        <v>487</v>
      </c>
      <c r="E176" s="98">
        <v>98.3</v>
      </c>
      <c r="F176" s="98">
        <v>97.5</v>
      </c>
      <c r="G176" s="98">
        <v>95</v>
      </c>
      <c r="H176" s="98">
        <v>107.3</v>
      </c>
      <c r="I176" s="98">
        <v>91.8</v>
      </c>
      <c r="J176" s="98">
        <v>109.8</v>
      </c>
      <c r="K176" s="98">
        <v>99.7</v>
      </c>
    </row>
    <row r="177" spans="1:11" x14ac:dyDescent="0.35">
      <c r="A177" s="96">
        <v>3715500250</v>
      </c>
      <c r="B177" s="14" t="s">
        <v>485</v>
      </c>
      <c r="C177" s="97" t="s">
        <v>885</v>
      </c>
      <c r="D177" s="97" t="s">
        <v>886</v>
      </c>
      <c r="E177" s="98">
        <v>91.7</v>
      </c>
      <c r="F177" s="98">
        <v>95.2</v>
      </c>
      <c r="G177" s="98">
        <v>85.8</v>
      </c>
      <c r="H177" s="98">
        <v>88.3</v>
      </c>
      <c r="I177" s="98">
        <v>94.6</v>
      </c>
      <c r="J177" s="98">
        <v>105.1</v>
      </c>
      <c r="K177" s="98">
        <v>93.1</v>
      </c>
    </row>
    <row r="178" spans="1:11" x14ac:dyDescent="0.35">
      <c r="A178" s="96">
        <v>3716740350</v>
      </c>
      <c r="B178" s="14" t="s">
        <v>485</v>
      </c>
      <c r="C178" s="97" t="s">
        <v>488</v>
      </c>
      <c r="D178" s="97" t="s">
        <v>489</v>
      </c>
      <c r="E178" s="98">
        <v>96.7</v>
      </c>
      <c r="F178" s="98">
        <v>100.3</v>
      </c>
      <c r="G178" s="98">
        <v>89.1</v>
      </c>
      <c r="H178" s="98">
        <v>88.3</v>
      </c>
      <c r="I178" s="98">
        <v>93.8</v>
      </c>
      <c r="J178" s="98">
        <v>110.7</v>
      </c>
      <c r="K178" s="98">
        <v>102.6</v>
      </c>
    </row>
    <row r="179" spans="1:11" x14ac:dyDescent="0.35">
      <c r="A179" s="96">
        <v>3716740755</v>
      </c>
      <c r="B179" s="14" t="s">
        <v>485</v>
      </c>
      <c r="C179" s="97" t="s">
        <v>488</v>
      </c>
      <c r="D179" s="97" t="s">
        <v>490</v>
      </c>
      <c r="E179" s="98">
        <v>91.3</v>
      </c>
      <c r="F179" s="98">
        <v>96.6</v>
      </c>
      <c r="G179" s="98">
        <v>81.3</v>
      </c>
      <c r="H179" s="98">
        <v>100.9</v>
      </c>
      <c r="I179" s="98">
        <v>101.6</v>
      </c>
      <c r="J179" s="98">
        <v>94.8</v>
      </c>
      <c r="K179" s="98">
        <v>91</v>
      </c>
    </row>
    <row r="180" spans="1:11" x14ac:dyDescent="0.35">
      <c r="A180" s="96">
        <v>3720500300</v>
      </c>
      <c r="B180" s="14" t="s">
        <v>485</v>
      </c>
      <c r="C180" s="97" t="s">
        <v>491</v>
      </c>
      <c r="D180" s="97" t="s">
        <v>492</v>
      </c>
      <c r="E180" s="98">
        <v>104.3</v>
      </c>
      <c r="F180" s="98">
        <v>100.1</v>
      </c>
      <c r="G180" s="98">
        <v>124.6</v>
      </c>
      <c r="H180" s="98">
        <v>90.9</v>
      </c>
      <c r="I180" s="98">
        <v>93.5</v>
      </c>
      <c r="J180" s="98">
        <v>104.2</v>
      </c>
      <c r="K180" s="98">
        <v>96.1</v>
      </c>
    </row>
    <row r="181" spans="1:11" x14ac:dyDescent="0.35">
      <c r="A181" s="96">
        <v>3720500440</v>
      </c>
      <c r="B181" s="14" t="s">
        <v>485</v>
      </c>
      <c r="C181" s="97" t="s">
        <v>491</v>
      </c>
      <c r="D181" s="97" t="s">
        <v>851</v>
      </c>
      <c r="E181" s="98">
        <v>99.7</v>
      </c>
      <c r="F181" s="98">
        <v>102.5</v>
      </c>
      <c r="G181" s="98">
        <v>108.2</v>
      </c>
      <c r="H181" s="98">
        <v>88.3</v>
      </c>
      <c r="I181" s="98">
        <v>88.9</v>
      </c>
      <c r="J181" s="98">
        <v>106.5</v>
      </c>
      <c r="K181" s="98">
        <v>96.9</v>
      </c>
    </row>
    <row r="182" spans="1:11" x14ac:dyDescent="0.35">
      <c r="A182" s="96">
        <v>3739580740</v>
      </c>
      <c r="B182" s="14" t="s">
        <v>485</v>
      </c>
      <c r="C182" s="97" t="s">
        <v>493</v>
      </c>
      <c r="D182" s="97" t="s">
        <v>494</v>
      </c>
      <c r="E182" s="98">
        <v>98.1</v>
      </c>
      <c r="F182" s="98">
        <v>98.4</v>
      </c>
      <c r="G182" s="98">
        <v>96.7</v>
      </c>
      <c r="H182" s="98">
        <v>97.7</v>
      </c>
      <c r="I182" s="98">
        <v>93.3</v>
      </c>
      <c r="J182" s="98">
        <v>111.6</v>
      </c>
      <c r="K182" s="98">
        <v>98.8</v>
      </c>
    </row>
    <row r="183" spans="1:11" x14ac:dyDescent="0.35">
      <c r="A183" s="96">
        <v>3749180825</v>
      </c>
      <c r="B183" s="14" t="s">
        <v>485</v>
      </c>
      <c r="C183" s="14" t="s">
        <v>495</v>
      </c>
      <c r="D183" s="97" t="s">
        <v>496</v>
      </c>
      <c r="E183" s="98">
        <v>86</v>
      </c>
      <c r="F183" s="98">
        <v>95</v>
      </c>
      <c r="G183" s="98">
        <v>63.1</v>
      </c>
      <c r="H183" s="98">
        <v>95.1</v>
      </c>
      <c r="I183" s="98">
        <v>78.3</v>
      </c>
      <c r="J183" s="98">
        <v>118.5</v>
      </c>
      <c r="K183" s="98">
        <v>96.9</v>
      </c>
    </row>
    <row r="184" spans="1:11" x14ac:dyDescent="0.35">
      <c r="A184" s="96">
        <v>3749180950</v>
      </c>
      <c r="B184" s="14" t="s">
        <v>485</v>
      </c>
      <c r="C184" s="97" t="s">
        <v>495</v>
      </c>
      <c r="D184" s="97" t="s">
        <v>497</v>
      </c>
      <c r="E184" s="98">
        <v>93.5</v>
      </c>
      <c r="F184" s="98">
        <v>97.1</v>
      </c>
      <c r="G184" s="98">
        <v>75.900000000000006</v>
      </c>
      <c r="H184" s="98">
        <v>88.8</v>
      </c>
      <c r="I184" s="98">
        <v>91.8</v>
      </c>
      <c r="J184" s="98">
        <v>112.7</v>
      </c>
      <c r="K184" s="98">
        <v>105.9</v>
      </c>
    </row>
    <row r="185" spans="1:11" x14ac:dyDescent="0.35">
      <c r="A185" s="96">
        <v>3813900200</v>
      </c>
      <c r="B185" s="14" t="s">
        <v>498</v>
      </c>
      <c r="C185" s="97" t="s">
        <v>499</v>
      </c>
      <c r="D185" s="97" t="s">
        <v>500</v>
      </c>
      <c r="E185" s="98">
        <v>95.7</v>
      </c>
      <c r="F185" s="98">
        <v>94.1</v>
      </c>
      <c r="G185" s="98">
        <v>91.2</v>
      </c>
      <c r="H185" s="98">
        <v>91</v>
      </c>
      <c r="I185" s="98">
        <v>100</v>
      </c>
      <c r="J185" s="98">
        <v>112.7</v>
      </c>
      <c r="K185" s="98">
        <v>97.7</v>
      </c>
    </row>
    <row r="186" spans="1:11" x14ac:dyDescent="0.35">
      <c r="A186" s="96">
        <v>3822020400</v>
      </c>
      <c r="B186" s="14" t="s">
        <v>498</v>
      </c>
      <c r="C186" s="14" t="s">
        <v>887</v>
      </c>
      <c r="D186" s="97" t="s">
        <v>888</v>
      </c>
      <c r="E186" s="98">
        <v>98.3</v>
      </c>
      <c r="F186" s="98">
        <v>97.1</v>
      </c>
      <c r="G186" s="98">
        <v>84.9</v>
      </c>
      <c r="H186" s="98">
        <v>98.7</v>
      </c>
      <c r="I186" s="98">
        <v>98.8</v>
      </c>
      <c r="J186" s="98">
        <v>112.9</v>
      </c>
      <c r="K186" s="98">
        <v>107.8</v>
      </c>
    </row>
    <row r="187" spans="1:11" x14ac:dyDescent="0.35">
      <c r="A187" s="96">
        <v>3824220500</v>
      </c>
      <c r="B187" s="14" t="s">
        <v>498</v>
      </c>
      <c r="C187" s="97" t="s">
        <v>501</v>
      </c>
      <c r="D187" s="14" t="s">
        <v>502</v>
      </c>
      <c r="E187" s="98">
        <v>91.8</v>
      </c>
      <c r="F187" s="98">
        <v>93.5</v>
      </c>
      <c r="G187" s="98">
        <v>82.2</v>
      </c>
      <c r="H187" s="98">
        <v>108.5</v>
      </c>
      <c r="I187" s="98">
        <v>94.8</v>
      </c>
      <c r="J187" s="98">
        <v>103.9</v>
      </c>
      <c r="K187" s="98">
        <v>92.1</v>
      </c>
    </row>
    <row r="188" spans="1:11" x14ac:dyDescent="0.35">
      <c r="A188" s="96">
        <v>3833500800</v>
      </c>
      <c r="B188" s="14" t="s">
        <v>498</v>
      </c>
      <c r="C188" s="97" t="s">
        <v>503</v>
      </c>
      <c r="D188" s="97" t="s">
        <v>504</v>
      </c>
      <c r="E188" s="98">
        <v>93.3</v>
      </c>
      <c r="F188" s="98">
        <v>92.2</v>
      </c>
      <c r="G188" s="98">
        <v>78.599999999999994</v>
      </c>
      <c r="H188" s="98">
        <v>96.5</v>
      </c>
      <c r="I188" s="98">
        <v>104.4</v>
      </c>
      <c r="J188" s="98">
        <v>115.5</v>
      </c>
      <c r="K188" s="98">
        <v>98.6</v>
      </c>
    </row>
    <row r="189" spans="1:11" x14ac:dyDescent="0.35">
      <c r="A189" s="96">
        <v>3911740200</v>
      </c>
      <c r="B189" s="14" t="s">
        <v>505</v>
      </c>
      <c r="C189" s="97" t="s">
        <v>852</v>
      </c>
      <c r="D189" s="97" t="s">
        <v>853</v>
      </c>
      <c r="E189" s="98">
        <v>83</v>
      </c>
      <c r="F189" s="98">
        <v>94.7</v>
      </c>
      <c r="G189" s="98">
        <v>69.2</v>
      </c>
      <c r="H189" s="98">
        <v>91.1</v>
      </c>
      <c r="I189" s="98">
        <v>86.1</v>
      </c>
      <c r="J189" s="98">
        <v>118.8</v>
      </c>
      <c r="K189" s="98">
        <v>81.3</v>
      </c>
    </row>
    <row r="190" spans="1:11" x14ac:dyDescent="0.35">
      <c r="A190" s="96">
        <v>3917140250</v>
      </c>
      <c r="B190" s="14" t="s">
        <v>505</v>
      </c>
      <c r="C190" s="97" t="s">
        <v>506</v>
      </c>
      <c r="D190" s="97" t="s">
        <v>507</v>
      </c>
      <c r="E190" s="98">
        <v>97.1</v>
      </c>
      <c r="F190" s="98">
        <v>102.4</v>
      </c>
      <c r="G190" s="98">
        <v>85</v>
      </c>
      <c r="H190" s="98">
        <v>99.4</v>
      </c>
      <c r="I190" s="98">
        <v>102.7</v>
      </c>
      <c r="J190" s="98">
        <v>102.8</v>
      </c>
      <c r="K190" s="98">
        <v>101.6</v>
      </c>
    </row>
    <row r="191" spans="1:11" x14ac:dyDescent="0.35">
      <c r="A191" s="96">
        <v>3917460300</v>
      </c>
      <c r="B191" s="14" t="s">
        <v>505</v>
      </c>
      <c r="C191" s="97" t="s">
        <v>508</v>
      </c>
      <c r="D191" s="97" t="s">
        <v>509</v>
      </c>
      <c r="E191" s="98">
        <v>91.6</v>
      </c>
      <c r="F191" s="98">
        <v>101.1</v>
      </c>
      <c r="G191" s="98">
        <v>80</v>
      </c>
      <c r="H191" s="98">
        <v>102.2</v>
      </c>
      <c r="I191" s="98">
        <v>98.2</v>
      </c>
      <c r="J191" s="98">
        <v>95.3</v>
      </c>
      <c r="K191" s="98">
        <v>91.7</v>
      </c>
    </row>
    <row r="192" spans="1:11" x14ac:dyDescent="0.35">
      <c r="A192" s="96">
        <v>3918140350</v>
      </c>
      <c r="B192" s="14" t="s">
        <v>505</v>
      </c>
      <c r="C192" s="97" t="s">
        <v>510</v>
      </c>
      <c r="D192" s="97" t="s">
        <v>511</v>
      </c>
      <c r="E192" s="98">
        <v>92</v>
      </c>
      <c r="F192" s="98">
        <v>103.5</v>
      </c>
      <c r="G192" s="98">
        <v>85.1</v>
      </c>
      <c r="H192" s="98">
        <v>94.8</v>
      </c>
      <c r="I192" s="98">
        <v>90.5</v>
      </c>
      <c r="J192" s="98">
        <v>85.3</v>
      </c>
      <c r="K192" s="98">
        <v>93.4</v>
      </c>
    </row>
    <row r="193" spans="1:11" x14ac:dyDescent="0.35">
      <c r="A193" s="96">
        <v>3919430400</v>
      </c>
      <c r="B193" s="14" t="s">
        <v>505</v>
      </c>
      <c r="C193" s="97" t="s">
        <v>512</v>
      </c>
      <c r="D193" s="97" t="s">
        <v>513</v>
      </c>
      <c r="E193" s="98">
        <v>95.3</v>
      </c>
      <c r="F193" s="98">
        <v>101.1</v>
      </c>
      <c r="G193" s="98">
        <v>83.2</v>
      </c>
      <c r="H193" s="98">
        <v>101.2</v>
      </c>
      <c r="I193" s="98">
        <v>94.8</v>
      </c>
      <c r="J193" s="98">
        <v>106.7</v>
      </c>
      <c r="K193" s="98">
        <v>99.9</v>
      </c>
    </row>
    <row r="194" spans="1:11" x14ac:dyDescent="0.35">
      <c r="A194" s="96">
        <v>3922300425</v>
      </c>
      <c r="B194" s="14" t="s">
        <v>505</v>
      </c>
      <c r="C194" s="14" t="s">
        <v>514</v>
      </c>
      <c r="D194" s="97" t="s">
        <v>515</v>
      </c>
      <c r="E194" s="98">
        <v>92.3</v>
      </c>
      <c r="F194" s="98">
        <v>98.4</v>
      </c>
      <c r="G194" s="98">
        <v>71.5</v>
      </c>
      <c r="H194" s="98">
        <v>93.7</v>
      </c>
      <c r="I194" s="98">
        <v>100.7</v>
      </c>
      <c r="J194" s="98">
        <v>85.8</v>
      </c>
      <c r="K194" s="98">
        <v>104.8</v>
      </c>
    </row>
    <row r="195" spans="1:11" x14ac:dyDescent="0.35">
      <c r="A195" s="96">
        <v>3930620500</v>
      </c>
      <c r="B195" s="14" t="s">
        <v>505</v>
      </c>
      <c r="C195" s="97" t="s">
        <v>516</v>
      </c>
      <c r="D195" s="97" t="s">
        <v>517</v>
      </c>
      <c r="E195" s="98">
        <v>100.8</v>
      </c>
      <c r="F195" s="98">
        <v>101.6</v>
      </c>
      <c r="G195" s="98">
        <v>87.1</v>
      </c>
      <c r="H195" s="98">
        <v>100.4</v>
      </c>
      <c r="I195" s="98">
        <v>117.1</v>
      </c>
      <c r="J195" s="98">
        <v>111.9</v>
      </c>
      <c r="K195" s="98">
        <v>105.2</v>
      </c>
    </row>
    <row r="196" spans="1:11" x14ac:dyDescent="0.35">
      <c r="A196" s="96">
        <v>4011620100</v>
      </c>
      <c r="B196" s="14" t="s">
        <v>518</v>
      </c>
      <c r="C196" s="97" t="s">
        <v>807</v>
      </c>
      <c r="D196" s="97" t="s">
        <v>808</v>
      </c>
      <c r="E196" s="98">
        <v>85.5</v>
      </c>
      <c r="F196" s="98">
        <v>94.3</v>
      </c>
      <c r="G196" s="98">
        <v>61.8</v>
      </c>
      <c r="H196" s="98">
        <v>98</v>
      </c>
      <c r="I196" s="98">
        <v>90.1</v>
      </c>
      <c r="J196" s="98">
        <v>90.2</v>
      </c>
      <c r="K196" s="98">
        <v>96</v>
      </c>
    </row>
    <row r="197" spans="1:11" x14ac:dyDescent="0.35">
      <c r="A197" s="96">
        <v>4021420200</v>
      </c>
      <c r="B197" s="14" t="s">
        <v>518</v>
      </c>
      <c r="C197" s="97" t="s">
        <v>519</v>
      </c>
      <c r="D197" s="97" t="s">
        <v>520</v>
      </c>
      <c r="E197" s="98">
        <v>90</v>
      </c>
      <c r="F197" s="98">
        <v>94.6</v>
      </c>
      <c r="G197" s="98">
        <v>72.2</v>
      </c>
      <c r="H197" s="98">
        <v>101.8</v>
      </c>
      <c r="I197" s="98">
        <v>97.6</v>
      </c>
      <c r="J197" s="98">
        <v>100.3</v>
      </c>
      <c r="K197" s="98">
        <v>96</v>
      </c>
    </row>
    <row r="198" spans="1:11" x14ac:dyDescent="0.35">
      <c r="A198" s="96">
        <v>4036420150</v>
      </c>
      <c r="B198" s="14" t="s">
        <v>518</v>
      </c>
      <c r="C198" s="97" t="s">
        <v>525</v>
      </c>
      <c r="D198" s="97" t="s">
        <v>526</v>
      </c>
      <c r="E198" s="98">
        <v>90.8</v>
      </c>
      <c r="F198" s="98">
        <v>93.9</v>
      </c>
      <c r="G198" s="98">
        <v>80.8</v>
      </c>
      <c r="H198" s="98">
        <v>96.3</v>
      </c>
      <c r="I198" s="98">
        <v>93.9</v>
      </c>
      <c r="J198" s="98">
        <v>89.7</v>
      </c>
      <c r="K198" s="98">
        <v>95.4</v>
      </c>
    </row>
    <row r="199" spans="1:11" x14ac:dyDescent="0.35">
      <c r="A199" s="96">
        <v>4036420700</v>
      </c>
      <c r="B199" s="14" t="s">
        <v>518</v>
      </c>
      <c r="C199" s="97" t="s">
        <v>525</v>
      </c>
      <c r="D199" s="97" t="s">
        <v>527</v>
      </c>
      <c r="E199" s="98">
        <v>85.2</v>
      </c>
      <c r="F199" s="98">
        <v>93.2</v>
      </c>
      <c r="G199" s="98">
        <v>67.7</v>
      </c>
      <c r="H199" s="98">
        <v>96</v>
      </c>
      <c r="I199" s="98">
        <v>98.2</v>
      </c>
      <c r="J199" s="98">
        <v>104.7</v>
      </c>
      <c r="K199" s="98">
        <v>86.8</v>
      </c>
    </row>
    <row r="200" spans="1:11" x14ac:dyDescent="0.35">
      <c r="A200" s="96">
        <v>4030020400</v>
      </c>
      <c r="B200" s="14" t="s">
        <v>518</v>
      </c>
      <c r="C200" s="97" t="s">
        <v>521</v>
      </c>
      <c r="D200" s="97" t="s">
        <v>522</v>
      </c>
      <c r="E200" s="98">
        <v>83.7</v>
      </c>
      <c r="F200" s="98">
        <v>94.6</v>
      </c>
      <c r="G200" s="98">
        <v>60</v>
      </c>
      <c r="H200" s="98">
        <v>97.4</v>
      </c>
      <c r="I200" s="98">
        <v>93.7</v>
      </c>
      <c r="J200" s="98">
        <v>97.2</v>
      </c>
      <c r="K200" s="98">
        <v>90.2</v>
      </c>
    </row>
    <row r="201" spans="1:11" x14ac:dyDescent="0.35">
      <c r="A201" s="96">
        <v>4034780550</v>
      </c>
      <c r="B201" s="14" t="s">
        <v>518</v>
      </c>
      <c r="C201" s="97" t="s">
        <v>523</v>
      </c>
      <c r="D201" s="97" t="s">
        <v>524</v>
      </c>
      <c r="E201" s="98">
        <v>82.5</v>
      </c>
      <c r="F201" s="98">
        <v>95</v>
      </c>
      <c r="G201" s="98">
        <v>60.3</v>
      </c>
      <c r="H201" s="98">
        <v>99.6</v>
      </c>
      <c r="I201" s="98">
        <v>86.7</v>
      </c>
      <c r="J201" s="98">
        <v>87.6</v>
      </c>
      <c r="K201" s="98">
        <v>89.1</v>
      </c>
    </row>
    <row r="202" spans="1:11" x14ac:dyDescent="0.35">
      <c r="A202" s="96">
        <v>4038620712</v>
      </c>
      <c r="B202" s="14" t="s">
        <v>518</v>
      </c>
      <c r="C202" s="97" t="s">
        <v>528</v>
      </c>
      <c r="D202" s="97" t="s">
        <v>529</v>
      </c>
      <c r="E202" s="98">
        <v>82.4</v>
      </c>
      <c r="F202" s="98">
        <v>94.1</v>
      </c>
      <c r="G202" s="98">
        <v>62.3</v>
      </c>
      <c r="H202" s="98">
        <v>99.5</v>
      </c>
      <c r="I202" s="98">
        <v>96.6</v>
      </c>
      <c r="J202" s="98">
        <v>83.9</v>
      </c>
      <c r="K202" s="98">
        <v>84.9</v>
      </c>
    </row>
    <row r="203" spans="1:11" x14ac:dyDescent="0.35">
      <c r="A203" s="96">
        <v>4046140800</v>
      </c>
      <c r="B203" s="14" t="s">
        <v>518</v>
      </c>
      <c r="C203" s="97" t="s">
        <v>530</v>
      </c>
      <c r="D203" s="97" t="s">
        <v>531</v>
      </c>
      <c r="E203" s="98">
        <v>87.5</v>
      </c>
      <c r="F203" s="98">
        <v>95.2</v>
      </c>
      <c r="G203" s="98">
        <v>74.400000000000006</v>
      </c>
      <c r="H203" s="98">
        <v>95.9</v>
      </c>
      <c r="I203" s="98">
        <v>86.8</v>
      </c>
      <c r="J203" s="98">
        <v>90.6</v>
      </c>
      <c r="K203" s="98">
        <v>92.7</v>
      </c>
    </row>
    <row r="204" spans="1:11" x14ac:dyDescent="0.35">
      <c r="A204" s="96">
        <v>4046140865</v>
      </c>
      <c r="B204" s="14" t="s">
        <v>518</v>
      </c>
      <c r="C204" s="97" t="s">
        <v>530</v>
      </c>
      <c r="D204" s="97" t="s">
        <v>532</v>
      </c>
      <c r="E204" s="98">
        <v>88.3</v>
      </c>
      <c r="F204" s="98">
        <v>94.4</v>
      </c>
      <c r="G204" s="98">
        <v>75.2</v>
      </c>
      <c r="H204" s="98">
        <v>94.6</v>
      </c>
      <c r="I204" s="98">
        <v>89.2</v>
      </c>
      <c r="J204" s="98">
        <v>87.4</v>
      </c>
      <c r="K204" s="98">
        <v>94.9</v>
      </c>
    </row>
    <row r="205" spans="1:11" x14ac:dyDescent="0.35">
      <c r="A205" s="96">
        <v>4121660400</v>
      </c>
      <c r="B205" s="14" t="s">
        <v>533</v>
      </c>
      <c r="C205" s="97" t="s">
        <v>826</v>
      </c>
      <c r="D205" s="97" t="s">
        <v>827</v>
      </c>
      <c r="E205" s="98">
        <v>109.5</v>
      </c>
      <c r="F205" s="98">
        <v>107</v>
      </c>
      <c r="G205" s="98">
        <v>124.8</v>
      </c>
      <c r="H205" s="98">
        <v>95</v>
      </c>
      <c r="I205" s="98">
        <v>107</v>
      </c>
      <c r="J205" s="98">
        <v>100.9</v>
      </c>
      <c r="K205" s="98">
        <v>103.4</v>
      </c>
    </row>
    <row r="206" spans="1:11" x14ac:dyDescent="0.35">
      <c r="A206" s="96">
        <v>4138900600</v>
      </c>
      <c r="B206" s="14" t="s">
        <v>533</v>
      </c>
      <c r="C206" s="97" t="s">
        <v>534</v>
      </c>
      <c r="D206" s="97" t="s">
        <v>535</v>
      </c>
      <c r="E206" s="98">
        <v>120.5</v>
      </c>
      <c r="F206" s="98">
        <v>110.4</v>
      </c>
      <c r="G206" s="98">
        <v>150.30000000000001</v>
      </c>
      <c r="H206" s="98">
        <v>95.6</v>
      </c>
      <c r="I206" s="98">
        <v>126.6</v>
      </c>
      <c r="J206" s="98">
        <v>109.7</v>
      </c>
      <c r="K206" s="98">
        <v>106.1</v>
      </c>
    </row>
    <row r="207" spans="1:11" x14ac:dyDescent="0.35">
      <c r="A207" s="96">
        <v>4210900075</v>
      </c>
      <c r="B207" s="14" t="s">
        <v>536</v>
      </c>
      <c r="C207" s="97" t="s">
        <v>537</v>
      </c>
      <c r="D207" s="97" t="s">
        <v>538</v>
      </c>
      <c r="E207" s="98">
        <v>104.7</v>
      </c>
      <c r="F207" s="98">
        <v>98</v>
      </c>
      <c r="G207" s="98">
        <v>106.8</v>
      </c>
      <c r="H207" s="98">
        <v>105.4</v>
      </c>
      <c r="I207" s="98">
        <v>103.5</v>
      </c>
      <c r="J207" s="98">
        <v>95.8</v>
      </c>
      <c r="K207" s="98">
        <v>107.4</v>
      </c>
    </row>
    <row r="208" spans="1:11" x14ac:dyDescent="0.35">
      <c r="A208" s="96">
        <v>4221500200</v>
      </c>
      <c r="B208" s="14" t="s">
        <v>536</v>
      </c>
      <c r="C208" s="14" t="s">
        <v>828</v>
      </c>
      <c r="D208" s="97" t="s">
        <v>829</v>
      </c>
      <c r="E208" s="98">
        <v>87.9</v>
      </c>
      <c r="F208" s="98">
        <v>97</v>
      </c>
      <c r="G208" s="98">
        <v>55.9</v>
      </c>
      <c r="H208" s="98">
        <v>108.2</v>
      </c>
      <c r="I208" s="98">
        <v>114.3</v>
      </c>
      <c r="J208" s="98">
        <v>88.7</v>
      </c>
      <c r="K208" s="98">
        <v>96.9</v>
      </c>
    </row>
    <row r="209" spans="1:11" x14ac:dyDescent="0.35">
      <c r="A209" s="96">
        <v>4225420430</v>
      </c>
      <c r="B209" s="14" t="s">
        <v>536</v>
      </c>
      <c r="C209" s="14" t="s">
        <v>830</v>
      </c>
      <c r="D209" s="97" t="s">
        <v>831</v>
      </c>
      <c r="E209" s="98">
        <v>98.9</v>
      </c>
      <c r="F209" s="98">
        <v>97.3</v>
      </c>
      <c r="G209" s="98">
        <v>93.6</v>
      </c>
      <c r="H209" s="98">
        <v>100.8</v>
      </c>
      <c r="I209" s="98">
        <v>103.9</v>
      </c>
      <c r="J209" s="98">
        <v>90.7</v>
      </c>
      <c r="K209" s="98">
        <v>103</v>
      </c>
    </row>
    <row r="210" spans="1:11" x14ac:dyDescent="0.35">
      <c r="A210" s="96">
        <v>4237964700</v>
      </c>
      <c r="B210" s="14" t="s">
        <v>536</v>
      </c>
      <c r="C210" s="97" t="s">
        <v>539</v>
      </c>
      <c r="D210" s="97" t="s">
        <v>540</v>
      </c>
      <c r="E210" s="98">
        <v>101.7</v>
      </c>
      <c r="F210" s="98">
        <v>101.9</v>
      </c>
      <c r="G210" s="98">
        <v>97.2</v>
      </c>
      <c r="H210" s="98">
        <v>109.8</v>
      </c>
      <c r="I210" s="98">
        <v>107</v>
      </c>
      <c r="J210" s="98">
        <v>93.6</v>
      </c>
      <c r="K210" s="98">
        <v>102.7</v>
      </c>
    </row>
    <row r="211" spans="1:11" x14ac:dyDescent="0.35">
      <c r="A211" s="96">
        <v>4238300750</v>
      </c>
      <c r="B211" s="14" t="s">
        <v>536</v>
      </c>
      <c r="C211" s="97" t="s">
        <v>541</v>
      </c>
      <c r="D211" s="97" t="s">
        <v>542</v>
      </c>
      <c r="E211" s="98">
        <v>98.2</v>
      </c>
      <c r="F211" s="98">
        <v>99.7</v>
      </c>
      <c r="G211" s="98">
        <v>93</v>
      </c>
      <c r="H211" s="98">
        <v>124.7</v>
      </c>
      <c r="I211" s="98">
        <v>107.6</v>
      </c>
      <c r="J211" s="98">
        <v>91.5</v>
      </c>
      <c r="K211" s="98">
        <v>92.9</v>
      </c>
    </row>
    <row r="212" spans="1:11" x14ac:dyDescent="0.35">
      <c r="A212" s="96">
        <v>4239740825</v>
      </c>
      <c r="B212" s="14" t="s">
        <v>536</v>
      </c>
      <c r="C212" s="14" t="s">
        <v>543</v>
      </c>
      <c r="D212" s="14" t="s">
        <v>544</v>
      </c>
      <c r="E212" s="98">
        <v>100.8</v>
      </c>
      <c r="F212" s="98">
        <v>98.8</v>
      </c>
      <c r="G212" s="98">
        <v>93.1</v>
      </c>
      <c r="H212" s="98">
        <v>92.6</v>
      </c>
      <c r="I212" s="98">
        <v>108.6</v>
      </c>
      <c r="J212" s="98">
        <v>110.2</v>
      </c>
      <c r="K212" s="98">
        <v>106.6</v>
      </c>
    </row>
    <row r="213" spans="1:11" x14ac:dyDescent="0.35">
      <c r="A213" s="96">
        <v>4242540815</v>
      </c>
      <c r="B213" s="14" t="s">
        <v>536</v>
      </c>
      <c r="C213" s="97" t="s">
        <v>832</v>
      </c>
      <c r="D213" s="97" t="s">
        <v>545</v>
      </c>
      <c r="E213" s="98">
        <v>92</v>
      </c>
      <c r="F213" s="98">
        <v>98.7</v>
      </c>
      <c r="G213" s="98">
        <v>74.2</v>
      </c>
      <c r="H213" s="98">
        <v>104.3</v>
      </c>
      <c r="I213" s="98">
        <v>101.7</v>
      </c>
      <c r="J213" s="98">
        <v>86.4</v>
      </c>
      <c r="K213" s="98">
        <v>98.4</v>
      </c>
    </row>
    <row r="214" spans="1:11" x14ac:dyDescent="0.35">
      <c r="A214" s="96">
        <v>4242540900</v>
      </c>
      <c r="B214" s="14" t="s">
        <v>536</v>
      </c>
      <c r="C214" s="97" t="s">
        <v>832</v>
      </c>
      <c r="D214" s="97" t="s">
        <v>546</v>
      </c>
      <c r="E214" s="98">
        <v>92.1</v>
      </c>
      <c r="F214" s="98">
        <v>102.3</v>
      </c>
      <c r="G214" s="98">
        <v>71.7</v>
      </c>
      <c r="H214" s="98">
        <v>104.4</v>
      </c>
      <c r="I214" s="98">
        <v>108.7</v>
      </c>
      <c r="J214" s="98">
        <v>90.6</v>
      </c>
      <c r="K214" s="98">
        <v>96.4</v>
      </c>
    </row>
    <row r="215" spans="1:11" x14ac:dyDescent="0.35">
      <c r="A215" s="96">
        <v>4288888500</v>
      </c>
      <c r="B215" s="14" t="s">
        <v>536</v>
      </c>
      <c r="C215" s="14" t="s">
        <v>889</v>
      </c>
      <c r="D215" s="97" t="s">
        <v>890</v>
      </c>
      <c r="E215" s="98">
        <v>88.5</v>
      </c>
      <c r="F215" s="15">
        <v>98.8</v>
      </c>
      <c r="G215" s="15">
        <v>69.400000000000006</v>
      </c>
      <c r="H215" s="15">
        <v>104.1</v>
      </c>
      <c r="I215" s="15">
        <v>95.2</v>
      </c>
      <c r="J215" s="15">
        <v>98.4</v>
      </c>
      <c r="K215" s="15">
        <v>92.4</v>
      </c>
    </row>
    <row r="216" spans="1:11" x14ac:dyDescent="0.35">
      <c r="A216" s="96">
        <v>4339300250</v>
      </c>
      <c r="B216" s="14" t="s">
        <v>547</v>
      </c>
      <c r="C216" s="14" t="s">
        <v>548</v>
      </c>
      <c r="D216" s="97" t="s">
        <v>549</v>
      </c>
      <c r="E216" s="98">
        <v>110.9</v>
      </c>
      <c r="F216" s="15">
        <v>101.6</v>
      </c>
      <c r="G216" s="15">
        <v>117.9</v>
      </c>
      <c r="H216" s="15">
        <v>111.7</v>
      </c>
      <c r="I216" s="15">
        <v>92.7</v>
      </c>
      <c r="J216" s="15">
        <v>107.8</v>
      </c>
      <c r="K216" s="15">
        <v>115.2</v>
      </c>
    </row>
    <row r="217" spans="1:11" x14ac:dyDescent="0.35">
      <c r="A217" s="96">
        <v>4516700200</v>
      </c>
      <c r="B217" s="14" t="s">
        <v>550</v>
      </c>
      <c r="C217" s="97" t="s">
        <v>551</v>
      </c>
      <c r="D217" s="97" t="s">
        <v>552</v>
      </c>
      <c r="E217" s="98">
        <v>98.4</v>
      </c>
      <c r="F217" s="98">
        <v>101.7</v>
      </c>
      <c r="G217" s="98">
        <v>96.7</v>
      </c>
      <c r="H217" s="98">
        <v>120.3</v>
      </c>
      <c r="I217" s="98">
        <v>88</v>
      </c>
      <c r="J217" s="98">
        <v>88.8</v>
      </c>
      <c r="K217" s="98">
        <v>97.2</v>
      </c>
    </row>
    <row r="218" spans="1:11" x14ac:dyDescent="0.35">
      <c r="A218" s="96">
        <v>4517900300</v>
      </c>
      <c r="B218" s="14" t="s">
        <v>550</v>
      </c>
      <c r="C218" s="14" t="s">
        <v>553</v>
      </c>
      <c r="D218" s="97" t="s">
        <v>554</v>
      </c>
      <c r="E218" s="98">
        <v>91.9</v>
      </c>
      <c r="F218" s="98">
        <v>98.9</v>
      </c>
      <c r="G218" s="98">
        <v>74.099999999999994</v>
      </c>
      <c r="H218" s="98">
        <v>130.19999999999999</v>
      </c>
      <c r="I218" s="98">
        <v>81.7</v>
      </c>
      <c r="J218" s="98">
        <v>86</v>
      </c>
      <c r="K218" s="98">
        <v>97.9</v>
      </c>
    </row>
    <row r="219" spans="1:11" x14ac:dyDescent="0.35">
      <c r="A219" s="96">
        <v>4524860400</v>
      </c>
      <c r="B219" s="14" t="s">
        <v>550</v>
      </c>
      <c r="C219" s="14" t="s">
        <v>555</v>
      </c>
      <c r="D219" s="97" t="s">
        <v>556</v>
      </c>
      <c r="E219" s="98">
        <v>90.9</v>
      </c>
      <c r="F219" s="15">
        <v>98.3</v>
      </c>
      <c r="G219" s="15">
        <v>72.3</v>
      </c>
      <c r="H219" s="15">
        <v>91.7</v>
      </c>
      <c r="I219" s="15">
        <v>90.5</v>
      </c>
      <c r="J219" s="15">
        <v>99.6</v>
      </c>
      <c r="K219" s="15">
        <v>101.9</v>
      </c>
    </row>
    <row r="220" spans="1:11" x14ac:dyDescent="0.35">
      <c r="A220" s="96">
        <v>4525940500</v>
      </c>
      <c r="B220" s="14" t="s">
        <v>550</v>
      </c>
      <c r="C220" s="97" t="s">
        <v>854</v>
      </c>
      <c r="D220" s="97" t="s">
        <v>855</v>
      </c>
      <c r="E220" s="98">
        <v>103.8</v>
      </c>
      <c r="F220" s="98">
        <v>98.6</v>
      </c>
      <c r="G220" s="98">
        <v>111.7</v>
      </c>
      <c r="H220" s="98">
        <v>94.8</v>
      </c>
      <c r="I220" s="98">
        <v>97.3</v>
      </c>
      <c r="J220" s="98">
        <v>101.5</v>
      </c>
      <c r="K220" s="98">
        <v>104.1</v>
      </c>
    </row>
    <row r="221" spans="1:11" x14ac:dyDescent="0.35">
      <c r="A221" s="96">
        <v>4543900800</v>
      </c>
      <c r="B221" s="14" t="s">
        <v>550</v>
      </c>
      <c r="C221" s="14" t="s">
        <v>557</v>
      </c>
      <c r="D221" s="97" t="s">
        <v>558</v>
      </c>
      <c r="E221" s="98">
        <v>92.2</v>
      </c>
      <c r="F221" s="98">
        <v>98.1</v>
      </c>
      <c r="G221" s="98">
        <v>81.599999999999994</v>
      </c>
      <c r="H221" s="98">
        <v>92.3</v>
      </c>
      <c r="I221" s="98">
        <v>97.5</v>
      </c>
      <c r="J221" s="98">
        <v>96.7</v>
      </c>
      <c r="K221" s="98">
        <v>96.2</v>
      </c>
    </row>
    <row r="222" spans="1:11" x14ac:dyDescent="0.35">
      <c r="A222" s="96">
        <v>4544940850</v>
      </c>
      <c r="B222" s="14" t="s">
        <v>550</v>
      </c>
      <c r="C222" s="97" t="s">
        <v>905</v>
      </c>
      <c r="D222" s="97" t="s">
        <v>906</v>
      </c>
      <c r="E222" s="98">
        <v>90</v>
      </c>
      <c r="F222" s="98">
        <v>95.2</v>
      </c>
      <c r="G222" s="98">
        <v>58.2</v>
      </c>
      <c r="H222" s="98">
        <v>137.80000000000001</v>
      </c>
      <c r="I222" s="98">
        <v>93.4</v>
      </c>
      <c r="J222" s="98">
        <v>88.4</v>
      </c>
      <c r="K222" s="98">
        <v>101.1</v>
      </c>
    </row>
    <row r="223" spans="1:11" x14ac:dyDescent="0.35">
      <c r="A223" s="96">
        <v>4638180700</v>
      </c>
      <c r="B223" s="14" t="s">
        <v>559</v>
      </c>
      <c r="C223" s="97" t="s">
        <v>560</v>
      </c>
      <c r="D223" s="97" t="s">
        <v>561</v>
      </c>
      <c r="E223" s="98">
        <v>94</v>
      </c>
      <c r="F223" s="98">
        <v>94.5</v>
      </c>
      <c r="G223" s="98">
        <v>95.8</v>
      </c>
      <c r="H223" s="98">
        <v>89</v>
      </c>
      <c r="I223" s="98">
        <v>98.3</v>
      </c>
      <c r="J223" s="98">
        <v>91.7</v>
      </c>
      <c r="K223" s="98">
        <v>92.6</v>
      </c>
    </row>
    <row r="224" spans="1:11" x14ac:dyDescent="0.35">
      <c r="A224" s="96">
        <v>4639660800</v>
      </c>
      <c r="B224" s="14" t="s">
        <v>559</v>
      </c>
      <c r="C224" s="97" t="s">
        <v>833</v>
      </c>
      <c r="D224" s="97" t="s">
        <v>834</v>
      </c>
      <c r="E224" s="98">
        <v>93.2</v>
      </c>
      <c r="F224" s="98">
        <v>99.6</v>
      </c>
      <c r="G224" s="98">
        <v>81.2</v>
      </c>
      <c r="H224" s="98">
        <v>88.8</v>
      </c>
      <c r="I224" s="98">
        <v>103.3</v>
      </c>
      <c r="J224" s="98">
        <v>99.1</v>
      </c>
      <c r="K224" s="98">
        <v>97.4</v>
      </c>
    </row>
    <row r="225" spans="1:11" x14ac:dyDescent="0.35">
      <c r="A225" s="96">
        <v>4643620800</v>
      </c>
      <c r="B225" s="14" t="s">
        <v>559</v>
      </c>
      <c r="C225" s="97" t="s">
        <v>562</v>
      </c>
      <c r="D225" s="97" t="s">
        <v>563</v>
      </c>
      <c r="E225" s="98">
        <v>90.5</v>
      </c>
      <c r="F225" s="98">
        <v>96.8</v>
      </c>
      <c r="G225" s="98">
        <v>86.7</v>
      </c>
      <c r="H225" s="98">
        <v>83.4</v>
      </c>
      <c r="I225" s="98">
        <v>91.3</v>
      </c>
      <c r="J225" s="98">
        <v>103.2</v>
      </c>
      <c r="K225" s="98">
        <v>90.8</v>
      </c>
    </row>
    <row r="226" spans="1:11" x14ac:dyDescent="0.35">
      <c r="A226" s="96">
        <v>4716860300</v>
      </c>
      <c r="B226" s="14" t="s">
        <v>564</v>
      </c>
      <c r="C226" s="97" t="s">
        <v>565</v>
      </c>
      <c r="D226" s="97" t="s">
        <v>566</v>
      </c>
      <c r="E226" s="98">
        <v>90.8</v>
      </c>
      <c r="F226" s="98">
        <v>97.1</v>
      </c>
      <c r="G226" s="98">
        <v>88.7</v>
      </c>
      <c r="H226" s="98">
        <v>92</v>
      </c>
      <c r="I226" s="98">
        <v>88.3</v>
      </c>
      <c r="J226" s="98">
        <v>92</v>
      </c>
      <c r="K226" s="98">
        <v>90.2</v>
      </c>
    </row>
    <row r="227" spans="1:11" x14ac:dyDescent="0.35">
      <c r="A227" s="96">
        <v>4718260330</v>
      </c>
      <c r="B227" s="14" t="s">
        <v>564</v>
      </c>
      <c r="C227" s="97" t="s">
        <v>567</v>
      </c>
      <c r="D227" s="97" t="s">
        <v>568</v>
      </c>
      <c r="E227" s="98">
        <v>89</v>
      </c>
      <c r="F227" s="98">
        <v>96.1</v>
      </c>
      <c r="G227" s="98">
        <v>75.900000000000006</v>
      </c>
      <c r="H227" s="98">
        <v>87.4</v>
      </c>
      <c r="I227" s="98">
        <v>90</v>
      </c>
      <c r="J227" s="98">
        <v>83.9</v>
      </c>
      <c r="K227" s="98">
        <v>97.6</v>
      </c>
    </row>
    <row r="228" spans="1:11" x14ac:dyDescent="0.35">
      <c r="A228" s="96">
        <v>4727180400</v>
      </c>
      <c r="B228" s="14" t="s">
        <v>564</v>
      </c>
      <c r="C228" s="97" t="s">
        <v>569</v>
      </c>
      <c r="D228" s="97" t="s">
        <v>570</v>
      </c>
      <c r="E228" s="98">
        <v>86.2</v>
      </c>
      <c r="F228" s="98">
        <v>96.4</v>
      </c>
      <c r="G228" s="98">
        <v>71.2</v>
      </c>
      <c r="H228" s="98">
        <v>85.1</v>
      </c>
      <c r="I228" s="98">
        <v>89.2</v>
      </c>
      <c r="J228" s="98">
        <v>86.5</v>
      </c>
      <c r="K228" s="98">
        <v>93.6</v>
      </c>
    </row>
    <row r="229" spans="1:11" x14ac:dyDescent="0.35">
      <c r="A229" s="96">
        <v>4728940500</v>
      </c>
      <c r="B229" s="14" t="s">
        <v>564</v>
      </c>
      <c r="C229" s="97" t="s">
        <v>571</v>
      </c>
      <c r="D229" s="97" t="s">
        <v>572</v>
      </c>
      <c r="E229" s="98">
        <v>86.9</v>
      </c>
      <c r="F229" s="98">
        <v>99.1</v>
      </c>
      <c r="G229" s="98">
        <v>75.3</v>
      </c>
      <c r="H229" s="98">
        <v>93</v>
      </c>
      <c r="I229" s="98">
        <v>89.4</v>
      </c>
      <c r="J229" s="98">
        <v>87.8</v>
      </c>
      <c r="K229" s="98">
        <v>88.6</v>
      </c>
    </row>
    <row r="230" spans="1:11" x14ac:dyDescent="0.35">
      <c r="A230" s="96">
        <v>4732820600</v>
      </c>
      <c r="B230" s="14" t="s">
        <v>564</v>
      </c>
      <c r="C230" s="97" t="s">
        <v>573</v>
      </c>
      <c r="D230" s="97" t="s">
        <v>574</v>
      </c>
      <c r="E230" s="98">
        <v>90</v>
      </c>
      <c r="F230" s="98">
        <v>100.1</v>
      </c>
      <c r="G230" s="98">
        <v>81.599999999999994</v>
      </c>
      <c r="H230" s="98">
        <v>89.2</v>
      </c>
      <c r="I230" s="98">
        <v>88.3</v>
      </c>
      <c r="J230" s="98">
        <v>86.5</v>
      </c>
      <c r="K230" s="98">
        <v>93.8</v>
      </c>
    </row>
    <row r="231" spans="1:11" x14ac:dyDescent="0.35">
      <c r="A231" s="96">
        <v>4734100640</v>
      </c>
      <c r="B231" s="14" t="s">
        <v>564</v>
      </c>
      <c r="C231" s="14" t="s">
        <v>575</v>
      </c>
      <c r="D231" s="97" t="s">
        <v>576</v>
      </c>
      <c r="E231" s="98">
        <v>85.5</v>
      </c>
      <c r="F231" s="98">
        <v>95.2</v>
      </c>
      <c r="G231" s="98">
        <v>68</v>
      </c>
      <c r="H231" s="98">
        <v>98.3</v>
      </c>
      <c r="I231" s="98">
        <v>82.1</v>
      </c>
      <c r="J231" s="98">
        <v>88.4</v>
      </c>
      <c r="K231" s="98">
        <v>93.2</v>
      </c>
    </row>
    <row r="232" spans="1:11" x14ac:dyDescent="0.35">
      <c r="A232" s="96">
        <v>4734980325</v>
      </c>
      <c r="B232" s="14" t="s">
        <v>564</v>
      </c>
      <c r="C232" s="14" t="s">
        <v>577</v>
      </c>
      <c r="D232" s="97" t="s">
        <v>835</v>
      </c>
      <c r="E232" s="98">
        <v>96.1</v>
      </c>
      <c r="F232" s="98">
        <v>97</v>
      </c>
      <c r="G232" s="98">
        <v>97.3</v>
      </c>
      <c r="H232" s="98">
        <v>90</v>
      </c>
      <c r="I232" s="98">
        <v>91.5</v>
      </c>
      <c r="J232" s="98">
        <v>89.3</v>
      </c>
      <c r="K232" s="98">
        <v>98.8</v>
      </c>
    </row>
    <row r="233" spans="1:11" x14ac:dyDescent="0.35">
      <c r="A233" s="96">
        <v>4734980700</v>
      </c>
      <c r="B233" s="14" t="s">
        <v>564</v>
      </c>
      <c r="C233" s="97" t="s">
        <v>577</v>
      </c>
      <c r="D233" s="97" t="s">
        <v>578</v>
      </c>
      <c r="E233" s="98">
        <v>99.1</v>
      </c>
      <c r="F233" s="98">
        <v>100.1</v>
      </c>
      <c r="G233" s="98">
        <v>107.6</v>
      </c>
      <c r="H233" s="98">
        <v>101.6</v>
      </c>
      <c r="I233" s="98">
        <v>92</v>
      </c>
      <c r="J233" s="98">
        <v>90.8</v>
      </c>
      <c r="K233" s="98">
        <v>94.4</v>
      </c>
    </row>
    <row r="234" spans="1:11" x14ac:dyDescent="0.35">
      <c r="A234" s="96">
        <v>4810180020</v>
      </c>
      <c r="B234" s="14" t="s">
        <v>579</v>
      </c>
      <c r="C234" s="97" t="s">
        <v>580</v>
      </c>
      <c r="D234" s="97" t="s">
        <v>581</v>
      </c>
      <c r="E234" s="98">
        <v>91.5</v>
      </c>
      <c r="F234" s="98">
        <v>94.5</v>
      </c>
      <c r="G234" s="98">
        <v>83.4</v>
      </c>
      <c r="H234" s="98">
        <v>102.7</v>
      </c>
      <c r="I234" s="98">
        <v>94.3</v>
      </c>
      <c r="J234" s="98">
        <v>93.2</v>
      </c>
      <c r="K234" s="98">
        <v>92.9</v>
      </c>
    </row>
    <row r="235" spans="1:11" x14ac:dyDescent="0.35">
      <c r="A235" s="96">
        <v>4811100040</v>
      </c>
      <c r="B235" s="14" t="s">
        <v>579</v>
      </c>
      <c r="C235" s="97" t="s">
        <v>582</v>
      </c>
      <c r="D235" s="97" t="s">
        <v>583</v>
      </c>
      <c r="E235" s="98">
        <v>85.4</v>
      </c>
      <c r="F235" s="98">
        <v>94.3</v>
      </c>
      <c r="G235" s="98">
        <v>66.8</v>
      </c>
      <c r="H235" s="98">
        <v>96.4</v>
      </c>
      <c r="I235" s="98">
        <v>91.8</v>
      </c>
      <c r="J235" s="98">
        <v>84.2</v>
      </c>
      <c r="K235" s="98">
        <v>92.4</v>
      </c>
    </row>
    <row r="236" spans="1:11" x14ac:dyDescent="0.35">
      <c r="A236" s="96">
        <v>4812420080</v>
      </c>
      <c r="B236" s="14" t="s">
        <v>579</v>
      </c>
      <c r="C236" s="97" t="s">
        <v>836</v>
      </c>
      <c r="D236" s="97" t="s">
        <v>584</v>
      </c>
      <c r="E236" s="98">
        <v>99.1</v>
      </c>
      <c r="F236" s="98">
        <v>97.5</v>
      </c>
      <c r="G236" s="98">
        <v>109.4</v>
      </c>
      <c r="H236" s="98">
        <v>94.4</v>
      </c>
      <c r="I236" s="98">
        <v>88.9</v>
      </c>
      <c r="J236" s="98">
        <v>98.2</v>
      </c>
      <c r="K236" s="98">
        <v>95.9</v>
      </c>
    </row>
    <row r="237" spans="1:11" x14ac:dyDescent="0.35">
      <c r="A237" s="96">
        <v>4812420280</v>
      </c>
      <c r="B237" s="14" t="s">
        <v>579</v>
      </c>
      <c r="C237" s="14" t="s">
        <v>836</v>
      </c>
      <c r="D237" s="97" t="s">
        <v>585</v>
      </c>
      <c r="E237" s="98">
        <v>92.6</v>
      </c>
      <c r="F237" s="98">
        <v>91.3</v>
      </c>
      <c r="G237" s="98">
        <v>90.4</v>
      </c>
      <c r="H237" s="98">
        <v>109.4</v>
      </c>
      <c r="I237" s="98">
        <v>86.6</v>
      </c>
      <c r="J237" s="98">
        <v>86.4</v>
      </c>
      <c r="K237" s="98">
        <v>93.4</v>
      </c>
    </row>
    <row r="238" spans="1:11" x14ac:dyDescent="0.35">
      <c r="A238" s="96">
        <v>4813140120</v>
      </c>
      <c r="B238" s="14" t="s">
        <v>579</v>
      </c>
      <c r="C238" s="97" t="s">
        <v>586</v>
      </c>
      <c r="D238" s="97" t="s">
        <v>587</v>
      </c>
      <c r="E238" s="98">
        <v>94.5</v>
      </c>
      <c r="F238" s="98">
        <v>96.9</v>
      </c>
      <c r="G238" s="98">
        <v>81.400000000000006</v>
      </c>
      <c r="H238" s="98">
        <v>107.4</v>
      </c>
      <c r="I238" s="98">
        <v>92.8</v>
      </c>
      <c r="J238" s="98">
        <v>96.2</v>
      </c>
      <c r="K238" s="98">
        <v>101.5</v>
      </c>
    </row>
    <row r="239" spans="1:11" x14ac:dyDescent="0.35">
      <c r="A239" s="96">
        <v>4815180435</v>
      </c>
      <c r="B239" s="14" t="s">
        <v>579</v>
      </c>
      <c r="C239" s="14" t="s">
        <v>588</v>
      </c>
      <c r="D239" s="97" t="s">
        <v>589</v>
      </c>
      <c r="E239" s="98">
        <v>78.599999999999994</v>
      </c>
      <c r="F239" s="98">
        <v>91.8</v>
      </c>
      <c r="G239" s="98">
        <v>64.400000000000006</v>
      </c>
      <c r="H239" s="98">
        <v>103.9</v>
      </c>
      <c r="I239" s="98">
        <v>83.2</v>
      </c>
      <c r="J239" s="98">
        <v>81.599999999999994</v>
      </c>
      <c r="K239" s="98">
        <v>76.3</v>
      </c>
    </row>
    <row r="240" spans="1:11" x14ac:dyDescent="0.35">
      <c r="A240" s="96">
        <v>4818580200</v>
      </c>
      <c r="B240" s="14" t="s">
        <v>579</v>
      </c>
      <c r="C240" s="97" t="s">
        <v>590</v>
      </c>
      <c r="D240" s="97" t="s">
        <v>591</v>
      </c>
      <c r="E240" s="98">
        <v>90.6</v>
      </c>
      <c r="F240" s="98">
        <v>96.7</v>
      </c>
      <c r="G240" s="98">
        <v>78.3</v>
      </c>
      <c r="H240" s="98">
        <v>115.6</v>
      </c>
      <c r="I240" s="98">
        <v>93.2</v>
      </c>
      <c r="J240" s="98">
        <v>85.2</v>
      </c>
      <c r="K240" s="98">
        <v>91.6</v>
      </c>
    </row>
    <row r="241" spans="1:11" x14ac:dyDescent="0.35">
      <c r="A241" s="96">
        <v>4819124240</v>
      </c>
      <c r="B241" s="14" t="s">
        <v>579</v>
      </c>
      <c r="C241" s="97" t="s">
        <v>837</v>
      </c>
      <c r="D241" s="97" t="s">
        <v>592</v>
      </c>
      <c r="E241" s="98">
        <v>102.3</v>
      </c>
      <c r="F241" s="98">
        <v>100.1</v>
      </c>
      <c r="G241" s="98">
        <v>98.2</v>
      </c>
      <c r="H241" s="98">
        <v>110.8</v>
      </c>
      <c r="I241" s="98">
        <v>88.8</v>
      </c>
      <c r="J241" s="98">
        <v>108.3</v>
      </c>
      <c r="K241" s="98">
        <v>108</v>
      </c>
    </row>
    <row r="242" spans="1:11" x14ac:dyDescent="0.35">
      <c r="A242" s="96">
        <v>4819124250</v>
      </c>
      <c r="B242" s="14" t="s">
        <v>579</v>
      </c>
      <c r="C242" s="97" t="s">
        <v>837</v>
      </c>
      <c r="D242" s="97" t="s">
        <v>907</v>
      </c>
      <c r="E242" s="98">
        <v>98.8</v>
      </c>
      <c r="F242" s="98">
        <v>97.4</v>
      </c>
      <c r="G242" s="98">
        <v>105.3</v>
      </c>
      <c r="H242" s="98">
        <v>83.5</v>
      </c>
      <c r="I242" s="98">
        <v>82.9</v>
      </c>
      <c r="J242" s="98">
        <v>75.599999999999994</v>
      </c>
      <c r="K242" s="98">
        <v>106.4</v>
      </c>
    </row>
    <row r="243" spans="1:11" x14ac:dyDescent="0.35">
      <c r="A243" s="96">
        <v>4819124700</v>
      </c>
      <c r="B243" s="14" t="s">
        <v>579</v>
      </c>
      <c r="C243" s="97" t="s">
        <v>837</v>
      </c>
      <c r="D243" s="97" t="s">
        <v>908</v>
      </c>
      <c r="E243" s="98">
        <v>97.3</v>
      </c>
      <c r="F243" s="98">
        <v>98.1</v>
      </c>
      <c r="G243" s="98">
        <v>94.4</v>
      </c>
      <c r="H243" s="98">
        <v>110</v>
      </c>
      <c r="I243" s="98">
        <v>93.3</v>
      </c>
      <c r="J243" s="98">
        <v>108.2</v>
      </c>
      <c r="K243" s="98">
        <v>95.9</v>
      </c>
    </row>
    <row r="244" spans="1:11" x14ac:dyDescent="0.35">
      <c r="A244" s="96">
        <v>4823104340</v>
      </c>
      <c r="B244" s="14" t="s">
        <v>579</v>
      </c>
      <c r="C244" s="97" t="s">
        <v>838</v>
      </c>
      <c r="D244" s="97" t="s">
        <v>596</v>
      </c>
      <c r="E244" s="98">
        <v>94.1</v>
      </c>
      <c r="F244" s="98">
        <v>99.3</v>
      </c>
      <c r="G244" s="98">
        <v>83.5</v>
      </c>
      <c r="H244" s="98">
        <v>111.7</v>
      </c>
      <c r="I244" s="98">
        <v>87.9</v>
      </c>
      <c r="J244" s="98">
        <v>87.2</v>
      </c>
      <c r="K244" s="98">
        <v>98.9</v>
      </c>
    </row>
    <row r="245" spans="1:11" x14ac:dyDescent="0.35">
      <c r="A245" s="96">
        <v>4819124770</v>
      </c>
      <c r="B245" s="14" t="s">
        <v>579</v>
      </c>
      <c r="C245" s="14" t="s">
        <v>837</v>
      </c>
      <c r="D245" s="97" t="s">
        <v>593</v>
      </c>
      <c r="E245" s="98">
        <v>116.6</v>
      </c>
      <c r="F245" s="98">
        <v>96.9</v>
      </c>
      <c r="G245" s="98">
        <v>132.9</v>
      </c>
      <c r="H245" s="98">
        <v>114.4</v>
      </c>
      <c r="I245" s="98">
        <v>93.8</v>
      </c>
      <c r="J245" s="98">
        <v>109.8</v>
      </c>
      <c r="K245" s="98">
        <v>120.6</v>
      </c>
    </row>
    <row r="246" spans="1:11" x14ac:dyDescent="0.35">
      <c r="A246" s="96">
        <v>4821340300</v>
      </c>
      <c r="B246" s="14" t="s">
        <v>579</v>
      </c>
      <c r="C246" s="14" t="s">
        <v>594</v>
      </c>
      <c r="D246" s="97" t="s">
        <v>595</v>
      </c>
      <c r="E246" s="98">
        <v>88</v>
      </c>
      <c r="F246" s="98">
        <v>96.3</v>
      </c>
      <c r="G246" s="98">
        <v>71</v>
      </c>
      <c r="H246" s="98">
        <v>87.6</v>
      </c>
      <c r="I246" s="98">
        <v>103.6</v>
      </c>
      <c r="J246" s="98">
        <v>89.2</v>
      </c>
      <c r="K246" s="98">
        <v>93.6</v>
      </c>
    </row>
    <row r="247" spans="1:11" x14ac:dyDescent="0.35">
      <c r="A247" s="96">
        <v>4826420180</v>
      </c>
      <c r="B247" s="14" t="s">
        <v>579</v>
      </c>
      <c r="C247" s="14" t="s">
        <v>597</v>
      </c>
      <c r="D247" s="97" t="s">
        <v>598</v>
      </c>
      <c r="E247" s="98">
        <v>92.1</v>
      </c>
      <c r="F247" s="98">
        <v>98</v>
      </c>
      <c r="G247" s="98">
        <v>86.1</v>
      </c>
      <c r="H247" s="98">
        <v>102.3</v>
      </c>
      <c r="I247" s="98">
        <v>85.5</v>
      </c>
      <c r="J247" s="98">
        <v>100</v>
      </c>
      <c r="K247" s="98">
        <v>93</v>
      </c>
    </row>
    <row r="248" spans="1:11" x14ac:dyDescent="0.35">
      <c r="A248" s="96">
        <v>4826420500</v>
      </c>
      <c r="B248" s="14" t="s">
        <v>579</v>
      </c>
      <c r="C248" s="97" t="s">
        <v>597</v>
      </c>
      <c r="D248" s="97" t="s">
        <v>599</v>
      </c>
      <c r="E248" s="98">
        <v>94.3</v>
      </c>
      <c r="F248" s="98">
        <v>100</v>
      </c>
      <c r="G248" s="98">
        <v>83</v>
      </c>
      <c r="H248" s="98">
        <v>102.2</v>
      </c>
      <c r="I248" s="98">
        <v>90.6</v>
      </c>
      <c r="J248" s="98">
        <v>94</v>
      </c>
      <c r="K248" s="98">
        <v>100.5</v>
      </c>
    </row>
    <row r="249" spans="1:11" x14ac:dyDescent="0.35">
      <c r="A249" s="96">
        <v>4828660880</v>
      </c>
      <c r="B249" s="14" t="s">
        <v>579</v>
      </c>
      <c r="C249" s="97" t="s">
        <v>600</v>
      </c>
      <c r="D249" s="97" t="s">
        <v>601</v>
      </c>
      <c r="E249" s="98">
        <v>91.3</v>
      </c>
      <c r="F249" s="98">
        <v>91.3</v>
      </c>
      <c r="G249" s="98">
        <v>85.8</v>
      </c>
      <c r="H249" s="98">
        <v>109</v>
      </c>
      <c r="I249" s="98">
        <v>90.1</v>
      </c>
      <c r="J249" s="98">
        <v>106.3</v>
      </c>
      <c r="K249" s="98">
        <v>89.6</v>
      </c>
    </row>
    <row r="250" spans="1:11" x14ac:dyDescent="0.35">
      <c r="A250" s="96">
        <v>4830980620</v>
      </c>
      <c r="B250" s="14" t="s">
        <v>579</v>
      </c>
      <c r="C250" s="97" t="s">
        <v>602</v>
      </c>
      <c r="D250" s="97" t="s">
        <v>603</v>
      </c>
      <c r="E250" s="98">
        <v>95.1</v>
      </c>
      <c r="F250" s="98">
        <v>97.8</v>
      </c>
      <c r="G250" s="98">
        <v>85.7</v>
      </c>
      <c r="H250" s="98">
        <v>115.3</v>
      </c>
      <c r="I250" s="98">
        <v>92.1</v>
      </c>
      <c r="J250" s="98">
        <v>89.5</v>
      </c>
      <c r="K250" s="98">
        <v>98.2</v>
      </c>
    </row>
    <row r="251" spans="1:11" x14ac:dyDescent="0.35">
      <c r="A251" s="96">
        <v>4831180640</v>
      </c>
      <c r="B251" s="14" t="s">
        <v>579</v>
      </c>
      <c r="C251" s="97" t="s">
        <v>604</v>
      </c>
      <c r="D251" s="97" t="s">
        <v>605</v>
      </c>
      <c r="E251" s="98">
        <v>91.9</v>
      </c>
      <c r="F251" s="98">
        <v>96.8</v>
      </c>
      <c r="G251" s="98">
        <v>84.4</v>
      </c>
      <c r="H251" s="98">
        <v>89.8</v>
      </c>
      <c r="I251" s="98">
        <v>91</v>
      </c>
      <c r="J251" s="98">
        <v>90.9</v>
      </c>
      <c r="K251" s="98">
        <v>97.1</v>
      </c>
    </row>
    <row r="252" spans="1:11" x14ac:dyDescent="0.35">
      <c r="A252" s="96">
        <v>4832580670</v>
      </c>
      <c r="B252" s="14" t="s">
        <v>579</v>
      </c>
      <c r="C252" s="97" t="s">
        <v>606</v>
      </c>
      <c r="D252" s="97" t="s">
        <v>607</v>
      </c>
      <c r="E252" s="98">
        <v>80.900000000000006</v>
      </c>
      <c r="F252" s="98">
        <v>91.4</v>
      </c>
      <c r="G252" s="98">
        <v>57</v>
      </c>
      <c r="H252" s="98">
        <v>104.9</v>
      </c>
      <c r="I252" s="98">
        <v>91.6</v>
      </c>
      <c r="J252" s="98">
        <v>75.8</v>
      </c>
      <c r="K252" s="98">
        <v>87.4</v>
      </c>
    </row>
    <row r="253" spans="1:11" x14ac:dyDescent="0.35">
      <c r="A253" s="96">
        <v>4833260700</v>
      </c>
      <c r="B253" s="14" t="s">
        <v>579</v>
      </c>
      <c r="C253" s="14" t="s">
        <v>608</v>
      </c>
      <c r="D253" s="97" t="s">
        <v>609</v>
      </c>
      <c r="E253" s="98">
        <v>95.5</v>
      </c>
      <c r="F253" s="98">
        <v>96.2</v>
      </c>
      <c r="G253" s="98">
        <v>80.2</v>
      </c>
      <c r="H253" s="98">
        <v>101.1</v>
      </c>
      <c r="I253" s="98">
        <v>93.7</v>
      </c>
      <c r="J253" s="98">
        <v>94.7</v>
      </c>
      <c r="K253" s="98">
        <v>107.2</v>
      </c>
    </row>
    <row r="254" spans="1:11" x14ac:dyDescent="0.35">
      <c r="A254" s="96">
        <v>4834860710</v>
      </c>
      <c r="B254" s="14" t="s">
        <v>579</v>
      </c>
      <c r="C254" s="97" t="s">
        <v>610</v>
      </c>
      <c r="D254" s="97" t="s">
        <v>611</v>
      </c>
      <c r="E254" s="98">
        <v>88.2</v>
      </c>
      <c r="F254" s="98">
        <v>95.9</v>
      </c>
      <c r="G254" s="98">
        <v>72.7</v>
      </c>
      <c r="H254" s="98">
        <v>111.6</v>
      </c>
      <c r="I254" s="98">
        <v>91.2</v>
      </c>
      <c r="J254" s="98">
        <v>95.2</v>
      </c>
      <c r="K254" s="98">
        <v>89.8</v>
      </c>
    </row>
    <row r="255" spans="1:11" x14ac:dyDescent="0.35">
      <c r="A255" s="96">
        <v>4836220720</v>
      </c>
      <c r="B255" s="14" t="s">
        <v>579</v>
      </c>
      <c r="C255" s="14" t="s">
        <v>612</v>
      </c>
      <c r="D255" s="97" t="s">
        <v>613</v>
      </c>
      <c r="E255" s="98">
        <v>92.4</v>
      </c>
      <c r="F255" s="98">
        <v>96.5</v>
      </c>
      <c r="G255" s="98">
        <v>82.5</v>
      </c>
      <c r="H255" s="98">
        <v>98</v>
      </c>
      <c r="I255" s="98">
        <v>94.6</v>
      </c>
      <c r="J255" s="98">
        <v>93.8</v>
      </c>
      <c r="K255" s="98">
        <v>96.5</v>
      </c>
    </row>
    <row r="256" spans="1:11" x14ac:dyDescent="0.35">
      <c r="A256" s="96">
        <v>4841700810</v>
      </c>
      <c r="B256" s="14" t="s">
        <v>579</v>
      </c>
      <c r="C256" s="97" t="s">
        <v>614</v>
      </c>
      <c r="D256" s="97" t="s">
        <v>615</v>
      </c>
      <c r="E256" s="98">
        <v>91.3</v>
      </c>
      <c r="F256" s="98">
        <v>94.5</v>
      </c>
      <c r="G256" s="98">
        <v>79.599999999999994</v>
      </c>
      <c r="H256" s="98">
        <v>84.7</v>
      </c>
      <c r="I256" s="98">
        <v>92.9</v>
      </c>
      <c r="J256" s="98">
        <v>105.1</v>
      </c>
      <c r="K256" s="98">
        <v>99.1</v>
      </c>
    </row>
    <row r="257" spans="1:11" x14ac:dyDescent="0.35">
      <c r="A257" s="96">
        <v>4846340940</v>
      </c>
      <c r="B257" s="14" t="s">
        <v>579</v>
      </c>
      <c r="C257" s="97" t="s">
        <v>616</v>
      </c>
      <c r="D257" s="97" t="s">
        <v>617</v>
      </c>
      <c r="E257" s="98">
        <v>96.4</v>
      </c>
      <c r="F257" s="98">
        <v>97.3</v>
      </c>
      <c r="G257" s="98">
        <v>91.6</v>
      </c>
      <c r="H257" s="98">
        <v>106.1</v>
      </c>
      <c r="I257" s="98">
        <v>101.8</v>
      </c>
      <c r="J257" s="98">
        <v>99</v>
      </c>
      <c r="K257" s="98">
        <v>95.5</v>
      </c>
    </row>
    <row r="258" spans="1:11" x14ac:dyDescent="0.35">
      <c r="A258" s="96">
        <v>4847380970</v>
      </c>
      <c r="B258" s="14" t="s">
        <v>579</v>
      </c>
      <c r="C258" s="97" t="s">
        <v>618</v>
      </c>
      <c r="D258" s="97" t="s">
        <v>619</v>
      </c>
      <c r="E258" s="98">
        <v>93</v>
      </c>
      <c r="F258" s="98">
        <v>92.6</v>
      </c>
      <c r="G258" s="98">
        <v>81.3</v>
      </c>
      <c r="H258" s="98">
        <v>108.6</v>
      </c>
      <c r="I258" s="98">
        <v>91.2</v>
      </c>
      <c r="J258" s="98">
        <v>91.3</v>
      </c>
      <c r="K258" s="98">
        <v>99.6</v>
      </c>
    </row>
    <row r="259" spans="1:11" x14ac:dyDescent="0.35">
      <c r="A259" s="96">
        <v>4848660990</v>
      </c>
      <c r="B259" s="14" t="s">
        <v>579</v>
      </c>
      <c r="C259" s="14" t="s">
        <v>620</v>
      </c>
      <c r="D259" s="97" t="s">
        <v>621</v>
      </c>
      <c r="E259" s="98">
        <v>90.6</v>
      </c>
      <c r="F259" s="98">
        <v>96.3</v>
      </c>
      <c r="G259" s="98">
        <v>79.3</v>
      </c>
      <c r="H259" s="98">
        <v>108.5</v>
      </c>
      <c r="I259" s="98">
        <v>92.1</v>
      </c>
      <c r="J259" s="98">
        <v>96.5</v>
      </c>
      <c r="K259" s="98">
        <v>91.5</v>
      </c>
    </row>
    <row r="260" spans="1:11" x14ac:dyDescent="0.35">
      <c r="A260" s="96">
        <v>4916260300</v>
      </c>
      <c r="B260" s="14" t="s">
        <v>622</v>
      </c>
      <c r="C260" s="97" t="s">
        <v>623</v>
      </c>
      <c r="D260" s="97" t="s">
        <v>624</v>
      </c>
      <c r="E260" s="98">
        <v>96.4</v>
      </c>
      <c r="F260" s="98">
        <v>98.3</v>
      </c>
      <c r="G260" s="98">
        <v>94.9</v>
      </c>
      <c r="H260" s="98">
        <v>93.1</v>
      </c>
      <c r="I260" s="98">
        <v>103.7</v>
      </c>
      <c r="J260" s="98">
        <v>85.2</v>
      </c>
      <c r="K260" s="98">
        <v>97</v>
      </c>
    </row>
    <row r="261" spans="1:11" x14ac:dyDescent="0.35">
      <c r="A261" s="96">
        <v>4936260500</v>
      </c>
      <c r="B261" s="14" t="s">
        <v>622</v>
      </c>
      <c r="C261" s="97" t="s">
        <v>625</v>
      </c>
      <c r="D261" s="97" t="s">
        <v>626</v>
      </c>
      <c r="E261" s="98">
        <v>100.1</v>
      </c>
      <c r="F261" s="98">
        <v>100.4</v>
      </c>
      <c r="G261" s="98">
        <v>102.6</v>
      </c>
      <c r="H261" s="98">
        <v>94</v>
      </c>
      <c r="I261" s="98">
        <v>100.6</v>
      </c>
      <c r="J261" s="98">
        <v>88.2</v>
      </c>
      <c r="K261" s="98">
        <v>101</v>
      </c>
    </row>
    <row r="262" spans="1:11" x14ac:dyDescent="0.35">
      <c r="A262" s="96">
        <v>4939340800</v>
      </c>
      <c r="B262" s="14" t="s">
        <v>622</v>
      </c>
      <c r="C262" s="97" t="s">
        <v>627</v>
      </c>
      <c r="D262" s="97" t="s">
        <v>628</v>
      </c>
      <c r="E262" s="98">
        <v>103.8</v>
      </c>
      <c r="F262" s="98">
        <v>98.3</v>
      </c>
      <c r="G262" s="98">
        <v>113.6</v>
      </c>
      <c r="H262" s="98">
        <v>90.7</v>
      </c>
      <c r="I262" s="98">
        <v>107.3</v>
      </c>
      <c r="J262" s="98">
        <v>96.2</v>
      </c>
      <c r="K262" s="98">
        <v>101.4</v>
      </c>
    </row>
    <row r="263" spans="1:11" x14ac:dyDescent="0.35">
      <c r="A263" s="96">
        <v>4941100850</v>
      </c>
      <c r="B263" s="14" t="s">
        <v>622</v>
      </c>
      <c r="C263" s="97" t="s">
        <v>891</v>
      </c>
      <c r="D263" s="97" t="s">
        <v>892</v>
      </c>
      <c r="E263" s="98">
        <v>108.1</v>
      </c>
      <c r="F263" s="98">
        <v>98.9</v>
      </c>
      <c r="G263" s="98">
        <v>124.3</v>
      </c>
      <c r="H263" s="98">
        <v>100.9</v>
      </c>
      <c r="I263" s="98">
        <v>104.7</v>
      </c>
      <c r="J263" s="98">
        <v>89.4</v>
      </c>
      <c r="K263" s="98">
        <v>104</v>
      </c>
    </row>
    <row r="264" spans="1:11" x14ac:dyDescent="0.35">
      <c r="A264" s="96">
        <v>4941620900</v>
      </c>
      <c r="B264" s="14" t="s">
        <v>622</v>
      </c>
      <c r="C264" s="97" t="s">
        <v>629</v>
      </c>
      <c r="D264" s="97" t="s">
        <v>630</v>
      </c>
      <c r="E264" s="98">
        <v>108.9</v>
      </c>
      <c r="F264" s="98">
        <v>100.3</v>
      </c>
      <c r="G264" s="98">
        <v>123.7</v>
      </c>
      <c r="H264" s="98">
        <v>93.1</v>
      </c>
      <c r="I264" s="98">
        <v>110.2</v>
      </c>
      <c r="J264" s="98">
        <v>96.2</v>
      </c>
      <c r="K264" s="98">
        <v>105.8</v>
      </c>
    </row>
    <row r="265" spans="1:11" x14ac:dyDescent="0.35">
      <c r="A265" s="96">
        <v>5015540200</v>
      </c>
      <c r="B265" s="14" t="s">
        <v>631</v>
      </c>
      <c r="C265" s="97" t="s">
        <v>632</v>
      </c>
      <c r="D265" s="97" t="s">
        <v>633</v>
      </c>
      <c r="E265" s="98">
        <v>115.6</v>
      </c>
      <c r="F265" s="98">
        <v>104.7</v>
      </c>
      <c r="G265" s="98">
        <v>134.4</v>
      </c>
      <c r="H265" s="98">
        <v>120</v>
      </c>
      <c r="I265" s="98">
        <v>107.1</v>
      </c>
      <c r="J265" s="98">
        <v>106.1</v>
      </c>
      <c r="K265" s="98">
        <v>107.4</v>
      </c>
    </row>
    <row r="266" spans="1:11" x14ac:dyDescent="0.35">
      <c r="A266" s="96">
        <v>5113980150</v>
      </c>
      <c r="B266" s="14" t="s">
        <v>634</v>
      </c>
      <c r="C266" s="14" t="s">
        <v>635</v>
      </c>
      <c r="D266" s="97" t="s">
        <v>636</v>
      </c>
      <c r="E266" s="98">
        <v>94.4</v>
      </c>
      <c r="F266" s="98">
        <v>97.4</v>
      </c>
      <c r="G266" s="98">
        <v>89.7</v>
      </c>
      <c r="H266" s="98">
        <v>93.7</v>
      </c>
      <c r="I266" s="98">
        <v>88.9</v>
      </c>
      <c r="J266" s="98">
        <v>92.4</v>
      </c>
      <c r="K266" s="98">
        <v>99.4</v>
      </c>
    </row>
    <row r="267" spans="1:11" x14ac:dyDescent="0.35">
      <c r="A267" s="96">
        <v>5116820175</v>
      </c>
      <c r="B267" s="14" t="s">
        <v>634</v>
      </c>
      <c r="C267" s="97" t="s">
        <v>637</v>
      </c>
      <c r="D267" s="97" t="s">
        <v>638</v>
      </c>
      <c r="E267" s="98">
        <v>102.5</v>
      </c>
      <c r="F267" s="98">
        <v>99.3</v>
      </c>
      <c r="G267" s="98">
        <v>107.2</v>
      </c>
      <c r="H267" s="98">
        <v>104.2</v>
      </c>
      <c r="I267" s="98">
        <v>93.5</v>
      </c>
      <c r="J267" s="98">
        <v>95.8</v>
      </c>
      <c r="K267" s="98">
        <v>103.2</v>
      </c>
    </row>
    <row r="268" spans="1:11" x14ac:dyDescent="0.35">
      <c r="A268" s="96">
        <v>5119260225</v>
      </c>
      <c r="B268" s="14" t="s">
        <v>634</v>
      </c>
      <c r="C268" s="97" t="s">
        <v>639</v>
      </c>
      <c r="D268" s="97" t="s">
        <v>640</v>
      </c>
      <c r="E268" s="98">
        <v>88</v>
      </c>
      <c r="F268" s="98">
        <v>96.9</v>
      </c>
      <c r="G268" s="98">
        <v>74</v>
      </c>
      <c r="H268" s="98">
        <v>96.6</v>
      </c>
      <c r="I268" s="98">
        <v>90.2</v>
      </c>
      <c r="J268" s="98">
        <v>100</v>
      </c>
      <c r="K268" s="98">
        <v>91.2</v>
      </c>
    </row>
    <row r="269" spans="1:11" x14ac:dyDescent="0.35">
      <c r="A269" s="96">
        <v>5131340450</v>
      </c>
      <c r="B269" s="14" t="s">
        <v>634</v>
      </c>
      <c r="C269" s="97" t="s">
        <v>641</v>
      </c>
      <c r="D269" s="97" t="s">
        <v>642</v>
      </c>
      <c r="E269" s="98">
        <v>92.1</v>
      </c>
      <c r="F269" s="98">
        <v>95.6</v>
      </c>
      <c r="G269" s="98">
        <v>79.2</v>
      </c>
      <c r="H269" s="98">
        <v>112.7</v>
      </c>
      <c r="I269" s="98">
        <v>87.6</v>
      </c>
      <c r="J269" s="98">
        <v>101.8</v>
      </c>
      <c r="K269" s="98">
        <v>96</v>
      </c>
    </row>
    <row r="270" spans="1:11" x14ac:dyDescent="0.35">
      <c r="A270" s="96">
        <v>5132300500</v>
      </c>
      <c r="B270" s="14" t="s">
        <v>634</v>
      </c>
      <c r="C270" s="97" t="s">
        <v>643</v>
      </c>
      <c r="D270" s="97" t="s">
        <v>644</v>
      </c>
      <c r="E270" s="98">
        <v>89.4</v>
      </c>
      <c r="F270" s="98">
        <v>96.7</v>
      </c>
      <c r="G270" s="98">
        <v>73.3</v>
      </c>
      <c r="H270" s="98">
        <v>98.8</v>
      </c>
      <c r="I270" s="98">
        <v>87.8</v>
      </c>
      <c r="J270" s="98">
        <v>98.3</v>
      </c>
      <c r="K270" s="98">
        <v>96.4</v>
      </c>
    </row>
    <row r="271" spans="1:11" x14ac:dyDescent="0.35">
      <c r="A271" s="96">
        <v>5140060800</v>
      </c>
      <c r="B271" s="14" t="s">
        <v>634</v>
      </c>
      <c r="C271" s="97" t="s">
        <v>645</v>
      </c>
      <c r="D271" s="97" t="s">
        <v>646</v>
      </c>
      <c r="E271" s="98">
        <v>96</v>
      </c>
      <c r="F271" s="98">
        <v>100.4</v>
      </c>
      <c r="G271" s="98">
        <v>84.6</v>
      </c>
      <c r="H271" s="98">
        <v>104.2</v>
      </c>
      <c r="I271" s="98">
        <v>99.9</v>
      </c>
      <c r="J271" s="98">
        <v>95.7</v>
      </c>
      <c r="K271" s="98">
        <v>100.3</v>
      </c>
    </row>
    <row r="272" spans="1:11" x14ac:dyDescent="0.35">
      <c r="A272" s="96">
        <v>5140220830</v>
      </c>
      <c r="B272" s="14" t="s">
        <v>634</v>
      </c>
      <c r="C272" s="97" t="s">
        <v>647</v>
      </c>
      <c r="D272" s="97" t="s">
        <v>648</v>
      </c>
      <c r="E272" s="98">
        <v>92.3</v>
      </c>
      <c r="F272" s="98">
        <v>96.8</v>
      </c>
      <c r="G272" s="98">
        <v>77.400000000000006</v>
      </c>
      <c r="H272" s="98">
        <v>115.5</v>
      </c>
      <c r="I272" s="98">
        <v>97.8</v>
      </c>
      <c r="J272" s="98">
        <v>89.2</v>
      </c>
      <c r="K272" s="98">
        <v>95.5</v>
      </c>
    </row>
    <row r="273" spans="1:11" x14ac:dyDescent="0.35">
      <c r="A273" s="96">
        <v>5147260400</v>
      </c>
      <c r="B273" s="14" t="s">
        <v>634</v>
      </c>
      <c r="C273" s="97" t="s">
        <v>649</v>
      </c>
      <c r="D273" s="97" t="s">
        <v>650</v>
      </c>
      <c r="E273" s="98">
        <v>100.4</v>
      </c>
      <c r="F273" s="98">
        <v>100.2</v>
      </c>
      <c r="G273" s="98">
        <v>94</v>
      </c>
      <c r="H273" s="98">
        <v>108.7</v>
      </c>
      <c r="I273" s="98">
        <v>96.4</v>
      </c>
      <c r="J273" s="98">
        <v>95</v>
      </c>
      <c r="K273" s="98">
        <v>105.8</v>
      </c>
    </row>
    <row r="274" spans="1:11" x14ac:dyDescent="0.35">
      <c r="A274" s="96">
        <v>5147894170</v>
      </c>
      <c r="B274" s="14" t="s">
        <v>634</v>
      </c>
      <c r="C274" s="97" t="s">
        <v>269</v>
      </c>
      <c r="D274" s="97" t="s">
        <v>809</v>
      </c>
      <c r="E274" s="98">
        <v>131.1</v>
      </c>
      <c r="F274" s="98">
        <v>112.6</v>
      </c>
      <c r="G274" s="98">
        <v>186.8</v>
      </c>
      <c r="H274" s="98">
        <v>100.2</v>
      </c>
      <c r="I274" s="98">
        <v>110.9</v>
      </c>
      <c r="J274" s="98">
        <v>109.4</v>
      </c>
      <c r="K274" s="98">
        <v>110.2</v>
      </c>
    </row>
    <row r="275" spans="1:11" x14ac:dyDescent="0.35">
      <c r="A275" s="96">
        <v>5147894173</v>
      </c>
      <c r="B275" s="14" t="s">
        <v>634</v>
      </c>
      <c r="C275" s="97" t="s">
        <v>269</v>
      </c>
      <c r="D275" s="97" t="s">
        <v>651</v>
      </c>
      <c r="E275" s="98">
        <v>137.30000000000001</v>
      </c>
      <c r="F275" s="98">
        <v>113.8</v>
      </c>
      <c r="G275" s="98">
        <v>214.7</v>
      </c>
      <c r="H275" s="98">
        <v>100.4</v>
      </c>
      <c r="I275" s="98">
        <v>99.7</v>
      </c>
      <c r="J275" s="98">
        <v>112.5</v>
      </c>
      <c r="K275" s="98">
        <v>107.8</v>
      </c>
    </row>
    <row r="276" spans="1:11" x14ac:dyDescent="0.35">
      <c r="A276" s="96">
        <v>5149020950</v>
      </c>
      <c r="B276" s="14" t="s">
        <v>634</v>
      </c>
      <c r="C276" s="97" t="s">
        <v>652</v>
      </c>
      <c r="D276" s="97" t="s">
        <v>653</v>
      </c>
      <c r="E276" s="98">
        <v>100.4</v>
      </c>
      <c r="F276" s="98">
        <v>96.1</v>
      </c>
      <c r="G276" s="98">
        <v>93.3</v>
      </c>
      <c r="H276" s="98">
        <v>105.2</v>
      </c>
      <c r="I276" s="98">
        <v>92.5</v>
      </c>
      <c r="J276" s="98">
        <v>134.5</v>
      </c>
      <c r="K276" s="98">
        <v>104.9</v>
      </c>
    </row>
    <row r="277" spans="1:11" x14ac:dyDescent="0.35">
      <c r="A277" s="96">
        <v>5313380050</v>
      </c>
      <c r="B277" s="14" t="s">
        <v>654</v>
      </c>
      <c r="C277" s="97" t="s">
        <v>655</v>
      </c>
      <c r="D277" s="97" t="s">
        <v>656</v>
      </c>
      <c r="E277" s="98">
        <v>123.3</v>
      </c>
      <c r="F277" s="98">
        <v>109.1</v>
      </c>
      <c r="G277" s="98">
        <v>143.19999999999999</v>
      </c>
      <c r="H277" s="98">
        <v>91.7</v>
      </c>
      <c r="I277" s="98">
        <v>122.2</v>
      </c>
      <c r="J277" s="98">
        <v>115.9</v>
      </c>
      <c r="K277" s="98">
        <v>122.6</v>
      </c>
    </row>
    <row r="278" spans="1:11" x14ac:dyDescent="0.35">
      <c r="A278" s="96">
        <v>5314740500</v>
      </c>
      <c r="B278" s="14" t="s">
        <v>654</v>
      </c>
      <c r="C278" s="97" t="s">
        <v>839</v>
      </c>
      <c r="D278" s="97" t="s">
        <v>665</v>
      </c>
      <c r="E278" s="98">
        <v>117.6</v>
      </c>
      <c r="F278" s="98">
        <v>109.4</v>
      </c>
      <c r="G278" s="98">
        <v>121.7</v>
      </c>
      <c r="H278" s="98">
        <v>89</v>
      </c>
      <c r="I278" s="98">
        <v>131.80000000000001</v>
      </c>
      <c r="J278" s="98">
        <v>129.69999999999999</v>
      </c>
      <c r="K278" s="98">
        <v>118.9</v>
      </c>
    </row>
    <row r="279" spans="1:11" x14ac:dyDescent="0.35">
      <c r="A279" s="96">
        <v>5328420740</v>
      </c>
      <c r="B279" s="14" t="s">
        <v>654</v>
      </c>
      <c r="C279" s="97" t="s">
        <v>657</v>
      </c>
      <c r="D279" s="97" t="s">
        <v>658</v>
      </c>
      <c r="E279" s="98">
        <v>98.1</v>
      </c>
      <c r="F279" s="98">
        <v>104.1</v>
      </c>
      <c r="G279" s="98">
        <v>93</v>
      </c>
      <c r="H279" s="98">
        <v>86.4</v>
      </c>
      <c r="I279" s="98">
        <v>116.7</v>
      </c>
      <c r="J279" s="98">
        <v>117.1</v>
      </c>
      <c r="K279" s="98">
        <v>94.2</v>
      </c>
    </row>
    <row r="280" spans="1:11" x14ac:dyDescent="0.35">
      <c r="A280" s="96">
        <v>5334180690</v>
      </c>
      <c r="B280" s="14" t="s">
        <v>654</v>
      </c>
      <c r="C280" s="97" t="s">
        <v>659</v>
      </c>
      <c r="D280" s="97" t="s">
        <v>660</v>
      </c>
      <c r="E280" s="98">
        <v>102.2</v>
      </c>
      <c r="F280" s="98">
        <v>106.6</v>
      </c>
      <c r="G280" s="98">
        <v>95.8</v>
      </c>
      <c r="H280" s="98">
        <v>77.7</v>
      </c>
      <c r="I280" s="98">
        <v>123.5</v>
      </c>
      <c r="J280" s="98">
        <v>117.4</v>
      </c>
      <c r="K280" s="98">
        <v>103.2</v>
      </c>
    </row>
    <row r="281" spans="1:11" x14ac:dyDescent="0.35">
      <c r="A281" s="96">
        <v>5334580720</v>
      </c>
      <c r="B281" s="14" t="s">
        <v>654</v>
      </c>
      <c r="C281" s="97" t="s">
        <v>661</v>
      </c>
      <c r="D281" s="97" t="s">
        <v>662</v>
      </c>
      <c r="E281" s="98">
        <v>117.8</v>
      </c>
      <c r="F281" s="98">
        <v>109.4</v>
      </c>
      <c r="G281" s="98">
        <v>135.5</v>
      </c>
      <c r="H281" s="98">
        <v>91.6</v>
      </c>
      <c r="I281" s="98">
        <v>116.9</v>
      </c>
      <c r="J281" s="98">
        <v>122.9</v>
      </c>
      <c r="K281" s="98">
        <v>113.1</v>
      </c>
    </row>
    <row r="282" spans="1:11" x14ac:dyDescent="0.35">
      <c r="A282" s="96">
        <v>5336500700</v>
      </c>
      <c r="B282" s="14" t="s">
        <v>654</v>
      </c>
      <c r="C282" s="97" t="s">
        <v>663</v>
      </c>
      <c r="D282" s="97" t="s">
        <v>664</v>
      </c>
      <c r="E282" s="98">
        <v>115.6</v>
      </c>
      <c r="F282" s="98">
        <v>108.5</v>
      </c>
      <c r="G282" s="98">
        <v>122.4</v>
      </c>
      <c r="H282" s="98">
        <v>96.7</v>
      </c>
      <c r="I282" s="98">
        <v>127.9</v>
      </c>
      <c r="J282" s="98">
        <v>123.4</v>
      </c>
      <c r="K282" s="98">
        <v>113</v>
      </c>
    </row>
    <row r="283" spans="1:11" x14ac:dyDescent="0.35">
      <c r="A283" s="96">
        <v>5342644350</v>
      </c>
      <c r="B283" s="14" t="s">
        <v>654</v>
      </c>
      <c r="C283" s="97" t="s">
        <v>840</v>
      </c>
      <c r="D283" s="97" t="s">
        <v>893</v>
      </c>
      <c r="E283" s="98">
        <v>127.9</v>
      </c>
      <c r="F283" s="98">
        <v>112.4</v>
      </c>
      <c r="G283" s="98">
        <v>161.5</v>
      </c>
      <c r="H283" s="98">
        <v>94.1</v>
      </c>
      <c r="I283" s="98">
        <v>122</v>
      </c>
      <c r="J283" s="98">
        <v>118</v>
      </c>
      <c r="K283" s="98">
        <v>118.6</v>
      </c>
    </row>
    <row r="284" spans="1:11" x14ac:dyDescent="0.35">
      <c r="A284" s="96">
        <v>5342644700</v>
      </c>
      <c r="B284" s="14" t="s">
        <v>654</v>
      </c>
      <c r="C284" s="97" t="s">
        <v>894</v>
      </c>
      <c r="D284" s="97" t="s">
        <v>895</v>
      </c>
      <c r="E284" s="98">
        <v>124.2</v>
      </c>
      <c r="F284" s="98">
        <v>116</v>
      </c>
      <c r="G284" s="98">
        <v>151.6</v>
      </c>
      <c r="H284" s="98">
        <v>96.2</v>
      </c>
      <c r="I284" s="98">
        <v>125.5</v>
      </c>
      <c r="J284" s="98">
        <v>115.4</v>
      </c>
      <c r="K284" s="98">
        <v>113</v>
      </c>
    </row>
    <row r="285" spans="1:11" x14ac:dyDescent="0.35">
      <c r="A285" s="96">
        <v>5342644800</v>
      </c>
      <c r="B285" s="14" t="s">
        <v>654</v>
      </c>
      <c r="C285" s="97" t="s">
        <v>840</v>
      </c>
      <c r="D285" s="97" t="s">
        <v>666</v>
      </c>
      <c r="E285" s="98">
        <v>145.1</v>
      </c>
      <c r="F285" s="98">
        <v>116.3</v>
      </c>
      <c r="G285" s="98">
        <v>212.1</v>
      </c>
      <c r="H285" s="98">
        <v>101.5</v>
      </c>
      <c r="I285" s="98">
        <v>128.4</v>
      </c>
      <c r="J285" s="98">
        <v>137.69999999999999</v>
      </c>
      <c r="K285" s="98">
        <v>119.5</v>
      </c>
    </row>
    <row r="286" spans="1:11" x14ac:dyDescent="0.35">
      <c r="A286" s="96">
        <v>5344060840</v>
      </c>
      <c r="B286" s="14" t="s">
        <v>654</v>
      </c>
      <c r="C286" s="97" t="s">
        <v>667</v>
      </c>
      <c r="D286" s="97" t="s">
        <v>668</v>
      </c>
      <c r="E286" s="98">
        <v>101.3</v>
      </c>
      <c r="F286" s="98">
        <v>110.7</v>
      </c>
      <c r="G286" s="98">
        <v>91.5</v>
      </c>
      <c r="H286" s="98">
        <v>96.4</v>
      </c>
      <c r="I286" s="98">
        <v>117.7</v>
      </c>
      <c r="J286" s="98">
        <v>111.7</v>
      </c>
      <c r="K286" s="98">
        <v>99.9</v>
      </c>
    </row>
    <row r="287" spans="1:11" x14ac:dyDescent="0.35">
      <c r="A287" s="96">
        <v>5345104880</v>
      </c>
      <c r="B287" s="14" t="s">
        <v>654</v>
      </c>
      <c r="C287" s="97" t="s">
        <v>856</v>
      </c>
      <c r="D287" s="97" t="s">
        <v>857</v>
      </c>
      <c r="E287" s="98">
        <v>120.4</v>
      </c>
      <c r="F287" s="98">
        <v>113</v>
      </c>
      <c r="G287" s="98">
        <v>134.1</v>
      </c>
      <c r="H287" s="98">
        <v>94.3</v>
      </c>
      <c r="I287" s="98">
        <v>124.5</v>
      </c>
      <c r="J287" s="98">
        <v>124.7</v>
      </c>
      <c r="K287" s="98">
        <v>117</v>
      </c>
    </row>
    <row r="288" spans="1:11" x14ac:dyDescent="0.35">
      <c r="A288" s="96">
        <v>5348300915</v>
      </c>
      <c r="B288" s="14" t="s">
        <v>654</v>
      </c>
      <c r="C288" s="97" t="s">
        <v>669</v>
      </c>
      <c r="D288" s="97" t="s">
        <v>670</v>
      </c>
      <c r="E288" s="98">
        <v>118.9</v>
      </c>
      <c r="F288" s="98">
        <v>106.4</v>
      </c>
      <c r="G288" s="98">
        <v>138.5</v>
      </c>
      <c r="H288" s="98">
        <v>83.9</v>
      </c>
      <c r="I288" s="98">
        <v>131.1</v>
      </c>
      <c r="J288" s="98">
        <v>118.8</v>
      </c>
      <c r="K288" s="98">
        <v>113.3</v>
      </c>
    </row>
    <row r="289" spans="1:11" x14ac:dyDescent="0.35">
      <c r="A289" s="96">
        <v>5349420950</v>
      </c>
      <c r="B289" s="14" t="s">
        <v>654</v>
      </c>
      <c r="C289" s="97" t="s">
        <v>671</v>
      </c>
      <c r="D289" s="97" t="s">
        <v>672</v>
      </c>
      <c r="E289" s="98">
        <v>99.2</v>
      </c>
      <c r="F289" s="98">
        <v>104.9</v>
      </c>
      <c r="G289" s="98">
        <v>88.5</v>
      </c>
      <c r="H289" s="98">
        <v>91.4</v>
      </c>
      <c r="I289" s="98">
        <v>117.9</v>
      </c>
      <c r="J289" s="98">
        <v>112.8</v>
      </c>
      <c r="K289" s="98">
        <v>99.9</v>
      </c>
    </row>
    <row r="290" spans="1:11" x14ac:dyDescent="0.35">
      <c r="A290" s="96">
        <v>5416620200</v>
      </c>
      <c r="B290" s="14" t="s">
        <v>673</v>
      </c>
      <c r="C290" s="97" t="s">
        <v>841</v>
      </c>
      <c r="D290" s="97" t="s">
        <v>842</v>
      </c>
      <c r="E290" s="98">
        <v>86.3</v>
      </c>
      <c r="F290" s="98">
        <v>100.2</v>
      </c>
      <c r="G290" s="98">
        <v>60</v>
      </c>
      <c r="H290" s="98">
        <v>96.9</v>
      </c>
      <c r="I290" s="98">
        <v>94.2</v>
      </c>
      <c r="J290" s="98">
        <v>101.1</v>
      </c>
      <c r="K290" s="98">
        <v>94.8</v>
      </c>
    </row>
    <row r="291" spans="1:11" x14ac:dyDescent="0.35">
      <c r="A291" s="96">
        <v>5434060550</v>
      </c>
      <c r="B291" s="14" t="s">
        <v>673</v>
      </c>
      <c r="C291" s="97" t="s">
        <v>674</v>
      </c>
      <c r="D291" s="97" t="s">
        <v>675</v>
      </c>
      <c r="E291" s="98">
        <v>89.3</v>
      </c>
      <c r="F291" s="98">
        <v>96.3</v>
      </c>
      <c r="G291" s="98">
        <v>75.099999999999994</v>
      </c>
      <c r="H291" s="98">
        <v>93.4</v>
      </c>
      <c r="I291" s="98">
        <v>94.1</v>
      </c>
      <c r="J291" s="98">
        <v>92.2</v>
      </c>
      <c r="K291" s="98">
        <v>95</v>
      </c>
    </row>
    <row r="292" spans="1:11" x14ac:dyDescent="0.35">
      <c r="A292" s="96">
        <v>5520740250</v>
      </c>
      <c r="B292" s="14" t="s">
        <v>676</v>
      </c>
      <c r="C292" s="97" t="s">
        <v>677</v>
      </c>
      <c r="D292" s="97" t="s">
        <v>678</v>
      </c>
      <c r="E292" s="98">
        <v>97.9</v>
      </c>
      <c r="F292" s="98">
        <v>97.3</v>
      </c>
      <c r="G292" s="98">
        <v>89.3</v>
      </c>
      <c r="H292" s="98">
        <v>100.5</v>
      </c>
      <c r="I292" s="98">
        <v>99.6</v>
      </c>
      <c r="J292" s="98">
        <v>109.7</v>
      </c>
      <c r="K292" s="98">
        <v>102.5</v>
      </c>
    </row>
    <row r="293" spans="1:11" x14ac:dyDescent="0.35">
      <c r="A293" s="96">
        <v>5522540275</v>
      </c>
      <c r="B293" s="14" t="s">
        <v>676</v>
      </c>
      <c r="C293" s="97" t="s">
        <v>679</v>
      </c>
      <c r="D293" s="97" t="s">
        <v>680</v>
      </c>
      <c r="E293" s="98">
        <v>90.4</v>
      </c>
      <c r="F293" s="98">
        <v>98.6</v>
      </c>
      <c r="G293" s="98">
        <v>67.2</v>
      </c>
      <c r="H293" s="98">
        <v>104.2</v>
      </c>
      <c r="I293" s="98">
        <v>100.5</v>
      </c>
      <c r="J293" s="98">
        <v>114.5</v>
      </c>
      <c r="K293" s="98">
        <v>96.1</v>
      </c>
    </row>
    <row r="294" spans="1:11" x14ac:dyDescent="0.35">
      <c r="A294" s="96">
        <v>5524580300</v>
      </c>
      <c r="B294" s="14" t="s">
        <v>676</v>
      </c>
      <c r="C294" s="97" t="s">
        <v>681</v>
      </c>
      <c r="D294" s="97" t="s">
        <v>682</v>
      </c>
      <c r="E294" s="98">
        <v>91.6</v>
      </c>
      <c r="F294" s="98">
        <v>98.3</v>
      </c>
      <c r="G294" s="98">
        <v>78.8</v>
      </c>
      <c r="H294" s="98">
        <v>97.3</v>
      </c>
      <c r="I294" s="98">
        <v>98.7</v>
      </c>
      <c r="J294" s="98">
        <v>94.6</v>
      </c>
      <c r="K294" s="98">
        <v>95.2</v>
      </c>
    </row>
    <row r="295" spans="1:11" x14ac:dyDescent="0.35">
      <c r="A295" s="96">
        <v>5531540500</v>
      </c>
      <c r="B295" s="14" t="s">
        <v>676</v>
      </c>
      <c r="C295" s="97" t="s">
        <v>683</v>
      </c>
      <c r="D295" s="97" t="s">
        <v>684</v>
      </c>
      <c r="E295" s="98">
        <v>104.2</v>
      </c>
      <c r="F295" s="98">
        <v>101.7</v>
      </c>
      <c r="G295" s="98">
        <v>100.2</v>
      </c>
      <c r="H295" s="98">
        <v>108.6</v>
      </c>
      <c r="I295" s="98">
        <v>101.6</v>
      </c>
      <c r="J295" s="98">
        <v>119.9</v>
      </c>
      <c r="K295" s="98">
        <v>106.1</v>
      </c>
    </row>
    <row r="296" spans="1:11" x14ac:dyDescent="0.35">
      <c r="A296" s="96">
        <v>5549220550</v>
      </c>
      <c r="B296" s="14" t="s">
        <v>676</v>
      </c>
      <c r="C296" s="97" t="s">
        <v>687</v>
      </c>
      <c r="D296" s="97" t="s">
        <v>688</v>
      </c>
      <c r="E296" s="98">
        <v>86.8</v>
      </c>
      <c r="F296" s="98">
        <v>96.4</v>
      </c>
      <c r="G296" s="98">
        <v>77.3</v>
      </c>
      <c r="H296" s="98">
        <v>94.7</v>
      </c>
      <c r="I296" s="98">
        <v>89.3</v>
      </c>
      <c r="J296" s="98">
        <v>125.2</v>
      </c>
      <c r="K296" s="98">
        <v>82.5</v>
      </c>
    </row>
    <row r="297" spans="1:11" x14ac:dyDescent="0.35">
      <c r="A297" s="96">
        <v>5533340580</v>
      </c>
      <c r="B297" s="14" t="s">
        <v>676</v>
      </c>
      <c r="C297" s="97" t="s">
        <v>685</v>
      </c>
      <c r="D297" s="97" t="s">
        <v>686</v>
      </c>
      <c r="E297" s="98">
        <v>100.8</v>
      </c>
      <c r="F297" s="98">
        <v>102.7</v>
      </c>
      <c r="G297" s="98">
        <v>100.3</v>
      </c>
      <c r="H297" s="98">
        <v>104.5</v>
      </c>
      <c r="I297" s="98">
        <v>99.1</v>
      </c>
      <c r="J297" s="98">
        <v>110.7</v>
      </c>
      <c r="K297" s="98">
        <v>98.5</v>
      </c>
    </row>
    <row r="298" spans="1:11" x14ac:dyDescent="0.35">
      <c r="A298" s="96">
        <v>5616220100</v>
      </c>
      <c r="B298" s="14" t="s">
        <v>689</v>
      </c>
      <c r="C298" s="97" t="s">
        <v>690</v>
      </c>
      <c r="D298" s="97" t="s">
        <v>691</v>
      </c>
      <c r="E298" s="98">
        <v>90</v>
      </c>
      <c r="F298" s="98">
        <v>101</v>
      </c>
      <c r="G298" s="98">
        <v>75.400000000000006</v>
      </c>
      <c r="H298" s="98">
        <v>87.8</v>
      </c>
      <c r="I298" s="98">
        <v>91.1</v>
      </c>
      <c r="J298" s="98">
        <v>96.5</v>
      </c>
      <c r="K298" s="98">
        <v>96.7</v>
      </c>
    </row>
    <row r="299" spans="1:11" x14ac:dyDescent="0.35">
      <c r="A299" s="96">
        <v>5616940300</v>
      </c>
      <c r="B299" s="14" t="s">
        <v>689</v>
      </c>
      <c r="C299" s="97" t="s">
        <v>843</v>
      </c>
      <c r="D299" s="97" t="s">
        <v>844</v>
      </c>
      <c r="E299" s="98">
        <v>95.7</v>
      </c>
      <c r="F299" s="98">
        <v>102.9</v>
      </c>
      <c r="G299" s="98">
        <v>87</v>
      </c>
      <c r="H299" s="98">
        <v>86.2</v>
      </c>
      <c r="I299" s="98">
        <v>97</v>
      </c>
      <c r="J299" s="98">
        <v>103.2</v>
      </c>
      <c r="K299" s="98">
        <v>100.8</v>
      </c>
    </row>
    <row r="300" spans="1:11" x14ac:dyDescent="0.35">
      <c r="A300" s="96">
        <v>5629660500</v>
      </c>
      <c r="B300" s="14" t="s">
        <v>689</v>
      </c>
      <c r="C300" s="97" t="s">
        <v>692</v>
      </c>
      <c r="D300" s="97" t="s">
        <v>693</v>
      </c>
      <c r="E300" s="98">
        <v>92.1</v>
      </c>
      <c r="F300" s="98">
        <v>102.8</v>
      </c>
      <c r="G300" s="98">
        <v>79.8</v>
      </c>
      <c r="H300" s="98">
        <v>87.4</v>
      </c>
      <c r="I300" s="98">
        <v>95.6</v>
      </c>
      <c r="J300" s="98">
        <v>100.8</v>
      </c>
      <c r="K300" s="98">
        <v>96.5</v>
      </c>
    </row>
    <row r="301" spans="1:11" x14ac:dyDescent="0.35">
      <c r="A301" s="96">
        <v>7241980700</v>
      </c>
      <c r="B301" s="14" t="s">
        <v>694</v>
      </c>
      <c r="C301" s="97" t="s">
        <v>845</v>
      </c>
      <c r="D301" s="97" t="s">
        <v>846</v>
      </c>
      <c r="E301" s="98">
        <v>96.4</v>
      </c>
      <c r="F301" s="98">
        <v>108.1</v>
      </c>
      <c r="G301" s="98">
        <v>84.8</v>
      </c>
      <c r="H301" s="98">
        <v>139</v>
      </c>
      <c r="I301" s="98">
        <v>91.4</v>
      </c>
      <c r="J301" s="98">
        <v>73</v>
      </c>
      <c r="K301" s="98">
        <v>94.6</v>
      </c>
    </row>
  </sheetData>
  <phoneticPr fontId="0" type="noConversion"/>
  <conditionalFormatting sqref="B6 B8:B9">
    <cfRule type="cellIs" dxfId="75" priority="18" stopIfTrue="1" operator="equal">
      <formula>B1046214</formula>
    </cfRule>
  </conditionalFormatting>
  <conditionalFormatting sqref="B7 D7">
    <cfRule type="cellIs" dxfId="74" priority="54" stopIfTrue="1" operator="equal">
      <formula>B1046288</formula>
    </cfRule>
  </conditionalFormatting>
  <conditionalFormatting sqref="B10:B19">
    <cfRule type="cellIs" dxfId="73" priority="12" stopIfTrue="1" operator="equal">
      <formula>B1046219</formula>
    </cfRule>
  </conditionalFormatting>
  <conditionalFormatting sqref="B20:B23">
    <cfRule type="cellIs" dxfId="72" priority="13" stopIfTrue="1" operator="equal">
      <formula>B1046230</formula>
    </cfRule>
  </conditionalFormatting>
  <conditionalFormatting sqref="B24:B27">
    <cfRule type="cellIs" dxfId="71" priority="14" stopIfTrue="1" operator="equal">
      <formula>B1046235</formula>
    </cfRule>
  </conditionalFormatting>
  <conditionalFormatting sqref="B28:B37">
    <cfRule type="cellIs" dxfId="70" priority="15" stopIfTrue="1" operator="equal">
      <formula>B1046240</formula>
    </cfRule>
  </conditionalFormatting>
  <conditionalFormatting sqref="B38">
    <cfRule type="cellIs" dxfId="69" priority="16" stopIfTrue="1" operator="equal">
      <formula>B1046251</formula>
    </cfRule>
  </conditionalFormatting>
  <conditionalFormatting sqref="B39 D39">
    <cfRule type="cellIs" dxfId="68" priority="58" stopIfTrue="1" operator="equal">
      <formula>B1046337</formula>
    </cfRule>
  </conditionalFormatting>
  <conditionalFormatting sqref="B40 B66:B67 B71:B72">
    <cfRule type="cellIs" dxfId="67" priority="74" stopIfTrue="1" operator="equal">
      <formula>B1046255</formula>
    </cfRule>
  </conditionalFormatting>
  <conditionalFormatting sqref="B41:B45">
    <cfRule type="cellIs" dxfId="66" priority="17" stopIfTrue="1" operator="equal">
      <formula>B1046257</formula>
    </cfRule>
  </conditionalFormatting>
  <conditionalFormatting sqref="B46">
    <cfRule type="cellIs" dxfId="65" priority="83" stopIfTrue="1" operator="equal">
      <formula>C1043768</formula>
    </cfRule>
  </conditionalFormatting>
  <conditionalFormatting sqref="B47:B48 B63:B65">
    <cfRule type="cellIs" dxfId="64" priority="91" stopIfTrue="1" operator="equal">
      <formula>B1046265</formula>
    </cfRule>
  </conditionalFormatting>
  <conditionalFormatting sqref="B49:B61 B83">
    <cfRule type="cellIs" dxfId="63" priority="20" stopIfTrue="1" operator="equal">
      <formula>B1046268</formula>
    </cfRule>
  </conditionalFormatting>
  <conditionalFormatting sqref="B62">
    <cfRule type="cellIs" dxfId="62" priority="75" stopIfTrue="1" operator="equal">
      <formula>B1045008</formula>
    </cfRule>
  </conditionalFormatting>
  <conditionalFormatting sqref="B69">
    <cfRule type="cellIs" dxfId="61" priority="73" stopIfTrue="1" operator="equal">
      <formula>B1046284</formula>
    </cfRule>
  </conditionalFormatting>
  <conditionalFormatting sqref="B73 D73">
    <cfRule type="cellIs" dxfId="60" priority="69" stopIfTrue="1" operator="equal">
      <formula>B1046297</formula>
    </cfRule>
  </conditionalFormatting>
  <conditionalFormatting sqref="B74">
    <cfRule type="cellIs" dxfId="59" priority="19" stopIfTrue="1" operator="equal">
      <formula>B1046289</formula>
    </cfRule>
  </conditionalFormatting>
  <conditionalFormatting sqref="B75:B82">
    <cfRule type="cellIs" dxfId="58" priority="90" stopIfTrue="1" operator="equal">
      <formula>B1046292</formula>
    </cfRule>
  </conditionalFormatting>
  <conditionalFormatting sqref="B84:B85">
    <cfRule type="cellIs" dxfId="57" priority="21" stopIfTrue="1" operator="equal">
      <formula>B1046302</formula>
    </cfRule>
  </conditionalFormatting>
  <conditionalFormatting sqref="B86">
    <cfRule type="cellIs" dxfId="56" priority="22" stopIfTrue="1" operator="equal">
      <formula>B1046306</formula>
    </cfRule>
  </conditionalFormatting>
  <conditionalFormatting sqref="B87 D87">
    <cfRule type="cellIs" dxfId="55" priority="67" stopIfTrue="1" operator="equal">
      <formula>B1046401</formula>
    </cfRule>
  </conditionalFormatting>
  <conditionalFormatting sqref="B88:B89">
    <cfRule type="cellIs" dxfId="54" priority="82" stopIfTrue="1" operator="equal">
      <formula>B1046309</formula>
    </cfRule>
  </conditionalFormatting>
  <conditionalFormatting sqref="B90:B91 B95:B96">
    <cfRule type="cellIs" dxfId="53" priority="23" stopIfTrue="1" operator="equal">
      <formula>B1046312</formula>
    </cfRule>
  </conditionalFormatting>
  <conditionalFormatting sqref="B92 B97">
    <cfRule type="cellIs" dxfId="52" priority="24" stopIfTrue="1" operator="equal">
      <formula>B1046315</formula>
    </cfRule>
  </conditionalFormatting>
  <conditionalFormatting sqref="B98:B102">
    <cfRule type="cellIs" dxfId="51" priority="26" stopIfTrue="1" operator="equal">
      <formula>B1046322</formula>
    </cfRule>
  </conditionalFormatting>
  <conditionalFormatting sqref="B103:B115">
    <cfRule type="cellIs" dxfId="50" priority="47" stopIfTrue="1" operator="equal">
      <formula>B1046328</formula>
    </cfRule>
  </conditionalFormatting>
  <conditionalFormatting sqref="B116 B181:B184">
    <cfRule type="cellIs" dxfId="49" priority="76" stopIfTrue="1" operator="equal">
      <formula>B1046359</formula>
    </cfRule>
  </conditionalFormatting>
  <conditionalFormatting sqref="B118:B131">
    <cfRule type="cellIs" dxfId="48" priority="25" stopIfTrue="1" operator="equal">
      <formula>B1046342</formula>
    </cfRule>
  </conditionalFormatting>
  <conditionalFormatting sqref="B132:B133">
    <cfRule type="cellIs" dxfId="47" priority="27" stopIfTrue="1" operator="equal">
      <formula>B1046357</formula>
    </cfRule>
  </conditionalFormatting>
  <conditionalFormatting sqref="B134 B144:B145">
    <cfRule type="cellIs" dxfId="46" priority="57" stopIfTrue="1" operator="equal">
      <formula>B1046363</formula>
    </cfRule>
  </conditionalFormatting>
  <conditionalFormatting sqref="B135:B139 B143 B146:B148">
    <cfRule type="cellIs" dxfId="45" priority="53" stopIfTrue="1" operator="equal">
      <formula>B1046365</formula>
    </cfRule>
  </conditionalFormatting>
  <conditionalFormatting sqref="B140:B142">
    <cfRule type="cellIs" dxfId="44" priority="79" stopIfTrue="1" operator="equal">
      <formula>B1046371</formula>
    </cfRule>
  </conditionalFormatting>
  <conditionalFormatting sqref="B149">
    <cfRule type="cellIs" dxfId="43" priority="50" stopIfTrue="1" operator="equal">
      <formula>B1046381</formula>
    </cfRule>
  </conditionalFormatting>
  <conditionalFormatting sqref="B150:B153">
    <cfRule type="cellIs" dxfId="42" priority="81" stopIfTrue="1" operator="equal">
      <formula>B1046383</formula>
    </cfRule>
  </conditionalFormatting>
  <conditionalFormatting sqref="B154:B159">
    <cfRule type="cellIs" dxfId="41" priority="71" stopIfTrue="1" operator="equal">
      <formula>B1046385</formula>
    </cfRule>
  </conditionalFormatting>
  <conditionalFormatting sqref="B162">
    <cfRule type="cellIs" dxfId="40" priority="33" stopIfTrue="1" operator="equal">
      <formula>B1046389</formula>
    </cfRule>
  </conditionalFormatting>
  <conditionalFormatting sqref="B163:B166">
    <cfRule type="cellIs" dxfId="39" priority="28" stopIfTrue="1" operator="equal">
      <formula>B1046392</formula>
    </cfRule>
  </conditionalFormatting>
  <conditionalFormatting sqref="B167:B169">
    <cfRule type="cellIs" dxfId="38" priority="29" stopIfTrue="1" operator="equal">
      <formula>B1046399</formula>
    </cfRule>
  </conditionalFormatting>
  <conditionalFormatting sqref="B170">
    <cfRule type="cellIs" dxfId="37" priority="30" stopIfTrue="1" operator="equal">
      <formula>B1046404</formula>
    </cfRule>
  </conditionalFormatting>
  <conditionalFormatting sqref="B171:B172">
    <cfRule type="cellIs" dxfId="36" priority="31" stopIfTrue="1" operator="equal">
      <formula>B1046407</formula>
    </cfRule>
  </conditionalFormatting>
  <conditionalFormatting sqref="B173">
    <cfRule type="cellIs" dxfId="35" priority="32" stopIfTrue="1" operator="equal">
      <formula>B1046410</formula>
    </cfRule>
  </conditionalFormatting>
  <conditionalFormatting sqref="B174 B197">
    <cfRule type="cellIs" dxfId="34" priority="45" stopIfTrue="1" operator="equal">
      <formula>B1046412</formula>
    </cfRule>
  </conditionalFormatting>
  <conditionalFormatting sqref="B175:B176 B178 B242:B243 B245">
    <cfRule type="cellIs" dxfId="33" priority="51" stopIfTrue="1" operator="equal">
      <formula>B1046415</formula>
    </cfRule>
  </conditionalFormatting>
  <conditionalFormatting sqref="B177 D177">
    <cfRule type="cellIs" dxfId="32" priority="96" stopIfTrue="1" operator="equal">
      <formula>B1046452</formula>
    </cfRule>
  </conditionalFormatting>
  <conditionalFormatting sqref="B179 D179">
    <cfRule type="cellIs" dxfId="31" priority="68" stopIfTrue="1" operator="equal">
      <formula>B1046474</formula>
    </cfRule>
  </conditionalFormatting>
  <conditionalFormatting sqref="B180 B198:B204 B231 B233:B234">
    <cfRule type="cellIs" dxfId="30" priority="93" stopIfTrue="1" operator="equal">
      <formula>B1046421</formula>
    </cfRule>
  </conditionalFormatting>
  <conditionalFormatting sqref="B185:B186 B205">
    <cfRule type="cellIs" dxfId="29" priority="95" stopIfTrue="1" operator="equal">
      <formula>B1046429</formula>
    </cfRule>
  </conditionalFormatting>
  <conditionalFormatting sqref="B188:B190 B253 B263">
    <cfRule type="cellIs" dxfId="28" priority="86" stopIfTrue="1" operator="equal">
      <formula>B1046434</formula>
    </cfRule>
  </conditionalFormatting>
  <conditionalFormatting sqref="B191:B192">
    <cfRule type="cellIs" dxfId="27" priority="56" stopIfTrue="1" operator="equal">
      <formula>B1046436</formula>
    </cfRule>
  </conditionalFormatting>
  <conditionalFormatting sqref="B194">
    <cfRule type="cellIs" dxfId="26" priority="55" stopIfTrue="1" operator="equal">
      <formula>B1046433</formula>
    </cfRule>
  </conditionalFormatting>
  <conditionalFormatting sqref="B195:B196">
    <cfRule type="cellIs" dxfId="25" priority="64" stopIfTrue="1" operator="equal">
      <formula>B1046537</formula>
    </cfRule>
  </conditionalFormatting>
  <conditionalFormatting sqref="B207:B208 B210:B215 B212:D212 B235:B237">
    <cfRule type="cellIs" dxfId="24" priority="35" stopIfTrue="1" operator="equal">
      <formula>B1046449</formula>
    </cfRule>
  </conditionalFormatting>
  <conditionalFormatting sqref="B209">
    <cfRule type="cellIs" dxfId="23" priority="59" stopIfTrue="1" operator="equal">
      <formula>C1036620</formula>
    </cfRule>
  </conditionalFormatting>
  <conditionalFormatting sqref="B216:B217">
    <cfRule type="cellIs" dxfId="22" priority="60" stopIfTrue="1" operator="equal">
      <formula>B1046459</formula>
    </cfRule>
  </conditionalFormatting>
  <conditionalFormatting sqref="B218:B227">
    <cfRule type="cellIs" dxfId="21" priority="80" stopIfTrue="1" operator="equal">
      <formula>B1046462</formula>
    </cfRule>
  </conditionalFormatting>
  <conditionalFormatting sqref="B228">
    <cfRule type="cellIs" dxfId="20" priority="78" stopIfTrue="1" operator="equal">
      <formula>B1046583</formula>
    </cfRule>
  </conditionalFormatting>
  <conditionalFormatting sqref="B229">
    <cfRule type="cellIs" dxfId="19" priority="66" stopIfTrue="1" operator="equal">
      <formula>C1036643</formula>
    </cfRule>
  </conditionalFormatting>
  <conditionalFormatting sqref="B238:B241">
    <cfRule type="cellIs" dxfId="18" priority="52" stopIfTrue="1" operator="equal">
      <formula>B1046479</formula>
    </cfRule>
  </conditionalFormatting>
  <conditionalFormatting sqref="B246">
    <cfRule type="cellIs" dxfId="17" priority="36" stopIfTrue="1" operator="equal">
      <formula>B1046487</formula>
    </cfRule>
  </conditionalFormatting>
  <conditionalFormatting sqref="B247 B251:B252">
    <cfRule type="cellIs" dxfId="16" priority="97" stopIfTrue="1" operator="equal">
      <formula>B1046492</formula>
    </cfRule>
  </conditionalFormatting>
  <conditionalFormatting sqref="B248">
    <cfRule type="cellIs" dxfId="15" priority="77" stopIfTrue="1" operator="equal">
      <formula>B1046494</formula>
    </cfRule>
  </conditionalFormatting>
  <conditionalFormatting sqref="B250">
    <cfRule type="cellIs" dxfId="14" priority="37" stopIfTrue="1" operator="equal">
      <formula>B1046494</formula>
    </cfRule>
  </conditionalFormatting>
  <conditionalFormatting sqref="B254 B256:B262 B264">
    <cfRule type="cellIs" dxfId="13" priority="89" stopIfTrue="1" operator="equal">
      <formula>B1046501</formula>
    </cfRule>
  </conditionalFormatting>
  <conditionalFormatting sqref="B265:B301">
    <cfRule type="cellIs" dxfId="12" priority="40" stopIfTrue="1" operator="equal">
      <formula>B1046513</formula>
    </cfRule>
  </conditionalFormatting>
  <conditionalFormatting sqref="D46">
    <cfRule type="cellIs" dxfId="11" priority="84" stopIfTrue="1" operator="equal">
      <formula>XCJ1043766</formula>
    </cfRule>
  </conditionalFormatting>
  <conditionalFormatting sqref="D116">
    <cfRule type="cellIs" dxfId="10" priority="34" stopIfTrue="1" operator="equal">
      <formula>D1046360</formula>
    </cfRule>
  </conditionalFormatting>
  <conditionalFormatting sqref="D195:D196">
    <cfRule type="cellIs" dxfId="9" priority="65" stopIfTrue="1" operator="equal">
      <formula>D1046538</formula>
    </cfRule>
  </conditionalFormatting>
  <conditionalFormatting sqref="D228">
    <cfRule type="cellIs" dxfId="8" priority="72" stopIfTrue="1" operator="equal">
      <formula>D1046584</formula>
    </cfRule>
  </conditionalFormatting>
  <conditionalFormatting sqref="D256">
    <cfRule type="cellIs" dxfId="7" priority="70" stopIfTrue="1" operator="equal">
      <formula>XCJ1044096</formula>
    </cfRule>
  </conditionalFormatting>
  <pageMargins left="0.75" right="0.75" top="1" bottom="1" header="0.5" footer="0.5"/>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BM311"/>
  <sheetViews>
    <sheetView zoomScale="96" zoomScaleNormal="96" workbookViewId="0">
      <pane xSplit="4" ySplit="4" topLeftCell="E5" activePane="bottomRight" state="frozen"/>
      <selection pane="topRight" activeCell="E1" sqref="E1"/>
      <selection pane="bottomLeft" activeCell="A5" sqref="A5"/>
      <selection pane="bottomRight"/>
    </sheetView>
  </sheetViews>
  <sheetFormatPr defaultRowHeight="12.75" x14ac:dyDescent="0.35"/>
  <cols>
    <col min="1" max="1" width="12.73046875" bestFit="1" customWidth="1"/>
    <col min="3" max="3" width="37.3984375" customWidth="1"/>
    <col min="4" max="4" width="37.73046875" bestFit="1" customWidth="1"/>
    <col min="5" max="30" width="9.265625" bestFit="1" customWidth="1"/>
    <col min="31" max="31" width="9.59765625" bestFit="1" customWidth="1"/>
    <col min="32" max="32" width="12.59765625" customWidth="1"/>
    <col min="33" max="33" width="9.265625" bestFit="1" customWidth="1"/>
    <col min="34" max="34" width="10.265625" bestFit="1" customWidth="1"/>
    <col min="35" max="45" width="9.265625" bestFit="1" customWidth="1"/>
    <col min="46" max="46" width="10.265625" customWidth="1"/>
    <col min="47" max="65" width="9.265625" bestFit="1" customWidth="1"/>
  </cols>
  <sheetData>
    <row r="1" spans="1:65" ht="13.15" x14ac:dyDescent="0.4">
      <c r="A1" s="21"/>
      <c r="B1" s="21"/>
      <c r="C1" s="22" t="s">
        <v>169</v>
      </c>
      <c r="D1" s="23" t="s">
        <v>910</v>
      </c>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row>
    <row r="2" spans="1:65" ht="13.15" x14ac:dyDescent="0.4">
      <c r="A2" s="23"/>
      <c r="B2" s="23"/>
      <c r="C2" s="21"/>
      <c r="D2" s="22"/>
      <c r="E2" s="23">
        <v>1</v>
      </c>
      <c r="F2" s="23">
        <v>2</v>
      </c>
      <c r="G2" s="23">
        <v>3</v>
      </c>
      <c r="H2" s="23">
        <v>4</v>
      </c>
      <c r="I2" s="23">
        <v>5</v>
      </c>
      <c r="J2" s="23">
        <v>6</v>
      </c>
      <c r="K2" s="23">
        <v>7</v>
      </c>
      <c r="L2" s="23">
        <v>8</v>
      </c>
      <c r="M2" s="23">
        <v>9</v>
      </c>
      <c r="N2" s="23">
        <v>10</v>
      </c>
      <c r="O2" s="23">
        <v>11</v>
      </c>
      <c r="P2" s="23">
        <v>12</v>
      </c>
      <c r="Q2" s="23">
        <v>13</v>
      </c>
      <c r="R2" s="23">
        <v>14</v>
      </c>
      <c r="S2" s="23">
        <v>15</v>
      </c>
      <c r="T2" s="23">
        <v>16</v>
      </c>
      <c r="U2" s="23">
        <v>17</v>
      </c>
      <c r="V2" s="23">
        <v>18</v>
      </c>
      <c r="W2" s="23">
        <v>19</v>
      </c>
      <c r="X2" s="23">
        <v>20</v>
      </c>
      <c r="Y2" s="23">
        <v>21</v>
      </c>
      <c r="Z2" s="23">
        <v>22</v>
      </c>
      <c r="AA2" s="23">
        <v>23</v>
      </c>
      <c r="AB2" s="23">
        <v>24</v>
      </c>
      <c r="AC2" s="23">
        <v>25</v>
      </c>
      <c r="AD2" s="23">
        <v>26</v>
      </c>
      <c r="AE2" s="23">
        <v>27</v>
      </c>
      <c r="AF2" s="23" t="s">
        <v>88</v>
      </c>
      <c r="AG2" s="23" t="s">
        <v>91</v>
      </c>
      <c r="AH2" s="23" t="s">
        <v>94</v>
      </c>
      <c r="AI2" s="23" t="s">
        <v>695</v>
      </c>
      <c r="AJ2" s="23" t="s">
        <v>696</v>
      </c>
      <c r="AK2" s="23">
        <v>30</v>
      </c>
      <c r="AL2" s="23" t="s">
        <v>38</v>
      </c>
      <c r="AM2" s="23">
        <v>31</v>
      </c>
      <c r="AN2" s="23">
        <v>32</v>
      </c>
      <c r="AO2" s="23">
        <v>33</v>
      </c>
      <c r="AP2" s="23">
        <v>34</v>
      </c>
      <c r="AQ2" s="23">
        <v>35</v>
      </c>
      <c r="AR2" s="23">
        <v>36</v>
      </c>
      <c r="AS2" s="23">
        <v>37</v>
      </c>
      <c r="AT2" s="23">
        <v>38</v>
      </c>
      <c r="AU2" s="23">
        <v>39</v>
      </c>
      <c r="AV2" s="23">
        <v>40</v>
      </c>
      <c r="AW2" s="23">
        <v>41</v>
      </c>
      <c r="AX2" s="23">
        <v>42</v>
      </c>
      <c r="AY2" s="23">
        <v>43</v>
      </c>
      <c r="AZ2" s="23">
        <v>44</v>
      </c>
      <c r="BA2" s="23">
        <v>45</v>
      </c>
      <c r="BB2" s="23">
        <v>46</v>
      </c>
      <c r="BC2" s="23">
        <v>47</v>
      </c>
      <c r="BD2" s="23">
        <v>48</v>
      </c>
      <c r="BE2" s="23">
        <v>49</v>
      </c>
      <c r="BF2" s="23">
        <v>50</v>
      </c>
      <c r="BG2" s="23">
        <v>51</v>
      </c>
      <c r="BH2" s="23">
        <v>52</v>
      </c>
      <c r="BI2" s="23">
        <v>53</v>
      </c>
      <c r="BJ2" s="23">
        <v>54</v>
      </c>
      <c r="BK2" s="23">
        <v>55</v>
      </c>
      <c r="BL2" s="23">
        <v>56</v>
      </c>
      <c r="BM2" s="23">
        <v>57</v>
      </c>
    </row>
    <row r="3" spans="1:65" ht="13.15" x14ac:dyDescent="0.4">
      <c r="A3" s="23"/>
      <c r="B3" s="23"/>
      <c r="C3" s="21"/>
      <c r="D3" s="23"/>
      <c r="E3" s="23"/>
      <c r="F3" s="23" t="s">
        <v>697</v>
      </c>
      <c r="G3" s="23" t="s">
        <v>698</v>
      </c>
      <c r="H3" s="23" t="s">
        <v>699</v>
      </c>
      <c r="I3" s="23"/>
      <c r="J3" s="23" t="s">
        <v>700</v>
      </c>
      <c r="K3" s="23" t="s">
        <v>701</v>
      </c>
      <c r="L3" s="23" t="s">
        <v>702</v>
      </c>
      <c r="M3" s="23" t="s">
        <v>703</v>
      </c>
      <c r="N3" s="23" t="s">
        <v>704</v>
      </c>
      <c r="O3" s="23" t="s">
        <v>705</v>
      </c>
      <c r="P3" s="23" t="s">
        <v>706</v>
      </c>
      <c r="Q3" s="23"/>
      <c r="R3" s="23" t="s">
        <v>707</v>
      </c>
      <c r="S3" s="23" t="s">
        <v>708</v>
      </c>
      <c r="T3" s="23"/>
      <c r="U3" s="23"/>
      <c r="V3" s="23" t="s">
        <v>709</v>
      </c>
      <c r="W3" s="23" t="s">
        <v>710</v>
      </c>
      <c r="X3" s="23"/>
      <c r="Y3" s="23" t="s">
        <v>711</v>
      </c>
      <c r="Z3" s="23" t="s">
        <v>712</v>
      </c>
      <c r="AA3" s="23" t="s">
        <v>713</v>
      </c>
      <c r="AB3" s="23" t="s">
        <v>713</v>
      </c>
      <c r="AC3" s="23" t="s">
        <v>714</v>
      </c>
      <c r="AD3" s="23"/>
      <c r="AE3" s="23" t="s">
        <v>715</v>
      </c>
      <c r="AF3" s="23" t="s">
        <v>716</v>
      </c>
      <c r="AG3" s="23" t="s">
        <v>717</v>
      </c>
      <c r="AH3" s="23" t="s">
        <v>716</v>
      </c>
      <c r="AI3" s="23" t="s">
        <v>718</v>
      </c>
      <c r="AJ3" s="23" t="s">
        <v>719</v>
      </c>
      <c r="AK3" s="23" t="s">
        <v>720</v>
      </c>
      <c r="AL3" s="23" t="s">
        <v>721</v>
      </c>
      <c r="AM3" s="23"/>
      <c r="AN3" s="23" t="s">
        <v>722</v>
      </c>
      <c r="AO3" s="23" t="s">
        <v>723</v>
      </c>
      <c r="AP3" s="23" t="s">
        <v>724</v>
      </c>
      <c r="AQ3" s="23"/>
      <c r="AR3" s="23" t="s">
        <v>725</v>
      </c>
      <c r="AS3" s="23" t="s">
        <v>726</v>
      </c>
      <c r="AT3" s="23" t="s">
        <v>727</v>
      </c>
      <c r="AU3" s="23" t="s">
        <v>728</v>
      </c>
      <c r="AV3" s="23"/>
      <c r="AW3" s="23" t="s">
        <v>729</v>
      </c>
      <c r="AX3" s="23" t="s">
        <v>730</v>
      </c>
      <c r="AY3" s="23" t="s">
        <v>731</v>
      </c>
      <c r="AZ3" s="23" t="s">
        <v>732</v>
      </c>
      <c r="BA3" s="23" t="s">
        <v>733</v>
      </c>
      <c r="BB3" s="23" t="s">
        <v>734</v>
      </c>
      <c r="BC3" s="23" t="s">
        <v>735</v>
      </c>
      <c r="BD3" s="23" t="s">
        <v>736</v>
      </c>
      <c r="BE3" s="23" t="s">
        <v>737</v>
      </c>
      <c r="BF3" s="23" t="s">
        <v>738</v>
      </c>
      <c r="BG3" s="23" t="s">
        <v>739</v>
      </c>
      <c r="BH3" s="23"/>
      <c r="BI3" s="23"/>
      <c r="BJ3" s="23" t="s">
        <v>740</v>
      </c>
      <c r="BK3" s="23" t="s">
        <v>741</v>
      </c>
      <c r="BL3" s="23"/>
      <c r="BM3" s="23"/>
    </row>
    <row r="4" spans="1:65" ht="13.15" x14ac:dyDescent="0.4">
      <c r="A4" s="22" t="s">
        <v>174</v>
      </c>
      <c r="B4" s="22" t="s">
        <v>175</v>
      </c>
      <c r="C4" s="22" t="s">
        <v>176</v>
      </c>
      <c r="D4" s="22" t="s">
        <v>177</v>
      </c>
      <c r="E4" s="23" t="s">
        <v>32</v>
      </c>
      <c r="F4" s="23" t="s">
        <v>742</v>
      </c>
      <c r="G4" s="23" t="s">
        <v>743</v>
      </c>
      <c r="H4" s="23" t="s">
        <v>729</v>
      </c>
      <c r="I4" s="23" t="s">
        <v>42</v>
      </c>
      <c r="J4" s="23" t="s">
        <v>744</v>
      </c>
      <c r="K4" s="23" t="s">
        <v>745</v>
      </c>
      <c r="L4" s="23" t="s">
        <v>746</v>
      </c>
      <c r="M4" s="23" t="s">
        <v>747</v>
      </c>
      <c r="N4" s="23" t="s">
        <v>748</v>
      </c>
      <c r="O4" s="23" t="s">
        <v>749</v>
      </c>
      <c r="P4" s="23" t="s">
        <v>750</v>
      </c>
      <c r="Q4" s="23" t="s">
        <v>58</v>
      </c>
      <c r="R4" s="23" t="s">
        <v>751</v>
      </c>
      <c r="S4" s="23" t="s">
        <v>752</v>
      </c>
      <c r="T4" s="23" t="s">
        <v>64</v>
      </c>
      <c r="U4" s="23" t="s">
        <v>66</v>
      </c>
      <c r="V4" s="23" t="s">
        <v>753</v>
      </c>
      <c r="W4" s="23" t="s">
        <v>754</v>
      </c>
      <c r="X4" s="23" t="s">
        <v>72</v>
      </c>
      <c r="Y4" s="23" t="s">
        <v>755</v>
      </c>
      <c r="Z4" s="23" t="s">
        <v>756</v>
      </c>
      <c r="AA4" s="23" t="s">
        <v>757</v>
      </c>
      <c r="AB4" s="23" t="s">
        <v>758</v>
      </c>
      <c r="AC4" s="23" t="s">
        <v>759</v>
      </c>
      <c r="AD4" s="23" t="s">
        <v>84</v>
      </c>
      <c r="AE4" s="23" t="s">
        <v>760</v>
      </c>
      <c r="AF4" s="23" t="s">
        <v>761</v>
      </c>
      <c r="AG4" s="23" t="s">
        <v>762</v>
      </c>
      <c r="AH4" s="23" t="s">
        <v>763</v>
      </c>
      <c r="AI4" s="23" t="s">
        <v>764</v>
      </c>
      <c r="AJ4" s="23" t="s">
        <v>764</v>
      </c>
      <c r="AK4" s="23" t="s">
        <v>765</v>
      </c>
      <c r="AL4" s="23" t="s">
        <v>765</v>
      </c>
      <c r="AM4" s="23" t="s">
        <v>41</v>
      </c>
      <c r="AN4" s="23" t="s">
        <v>766</v>
      </c>
      <c r="AO4" s="23" t="s">
        <v>767</v>
      </c>
      <c r="AP4" s="23" t="s">
        <v>768</v>
      </c>
      <c r="AQ4" s="23" t="s">
        <v>49</v>
      </c>
      <c r="AR4" s="23" t="s">
        <v>769</v>
      </c>
      <c r="AS4" s="23" t="s">
        <v>770</v>
      </c>
      <c r="AT4" s="23" t="s">
        <v>771</v>
      </c>
      <c r="AU4" s="23" t="s">
        <v>772</v>
      </c>
      <c r="AV4" s="23" t="s">
        <v>59</v>
      </c>
      <c r="AW4" s="23" t="s">
        <v>773</v>
      </c>
      <c r="AX4" s="23" t="s">
        <v>774</v>
      </c>
      <c r="AY4" s="23" t="s">
        <v>775</v>
      </c>
      <c r="AZ4" s="23" t="s">
        <v>776</v>
      </c>
      <c r="BA4" s="23" t="s">
        <v>777</v>
      </c>
      <c r="BB4" s="23" t="s">
        <v>778</v>
      </c>
      <c r="BC4" s="23" t="s">
        <v>779</v>
      </c>
      <c r="BD4" s="23" t="s">
        <v>780</v>
      </c>
      <c r="BE4" s="23" t="s">
        <v>781</v>
      </c>
      <c r="BF4" s="23" t="s">
        <v>782</v>
      </c>
      <c r="BG4" s="23" t="s">
        <v>783</v>
      </c>
      <c r="BH4" s="23" t="s">
        <v>83</v>
      </c>
      <c r="BI4" s="23" t="s">
        <v>784</v>
      </c>
      <c r="BJ4" s="23" t="s">
        <v>785</v>
      </c>
      <c r="BK4" s="23" t="s">
        <v>786</v>
      </c>
      <c r="BL4" s="23" t="s">
        <v>93</v>
      </c>
      <c r="BM4" s="23" t="s">
        <v>96</v>
      </c>
    </row>
    <row r="5" spans="1:65" ht="13.15" x14ac:dyDescent="0.4">
      <c r="A5" s="13"/>
      <c r="B5" s="16"/>
      <c r="C5" s="16"/>
      <c r="D5" s="16"/>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row>
    <row r="6" spans="1:65" x14ac:dyDescent="0.35">
      <c r="A6" s="13">
        <v>111500100</v>
      </c>
      <c r="B6" s="14" t="s">
        <v>185</v>
      </c>
      <c r="C6" s="14" t="s">
        <v>186</v>
      </c>
      <c r="D6" s="14" t="s">
        <v>187</v>
      </c>
      <c r="E6" s="99">
        <v>13.443333333333333</v>
      </c>
      <c r="F6" s="99">
        <v>5.1683297644539614</v>
      </c>
      <c r="G6" s="99">
        <v>4.5533333333333337</v>
      </c>
      <c r="H6" s="99">
        <v>1.67</v>
      </c>
      <c r="I6" s="99">
        <v>1.1200000000000001</v>
      </c>
      <c r="J6" s="99">
        <v>4.5633333333333335</v>
      </c>
      <c r="K6" s="99">
        <v>3.65</v>
      </c>
      <c r="L6" s="99">
        <v>1.5366666666666668</v>
      </c>
      <c r="M6" s="99">
        <v>4.3133333333333335</v>
      </c>
      <c r="N6" s="99">
        <v>5.3966666666666656</v>
      </c>
      <c r="O6" s="99">
        <v>0.53185682002781898</v>
      </c>
      <c r="P6" s="99">
        <v>1.9333333333333333</v>
      </c>
      <c r="Q6" s="99">
        <v>3.7133333333333334</v>
      </c>
      <c r="R6" s="99">
        <v>4.4366666666666665</v>
      </c>
      <c r="S6" s="99">
        <v>5.5533333333333337</v>
      </c>
      <c r="T6" s="99">
        <v>3.9899999999999998</v>
      </c>
      <c r="U6" s="99">
        <v>5.0399999999999991</v>
      </c>
      <c r="V6" s="99">
        <v>1.4666666666666668</v>
      </c>
      <c r="W6" s="99">
        <v>2.293333333333333</v>
      </c>
      <c r="X6" s="99">
        <v>1.9066666666666665</v>
      </c>
      <c r="Y6" s="99">
        <v>18.676666666666666</v>
      </c>
      <c r="Z6" s="99">
        <v>6.4899999999999993</v>
      </c>
      <c r="AA6" s="99">
        <v>3.6166666666666667</v>
      </c>
      <c r="AB6" s="99">
        <v>1.8166666666666667</v>
      </c>
      <c r="AC6" s="99">
        <v>3.7900000000000005</v>
      </c>
      <c r="AD6" s="99">
        <v>2.6766666666666672</v>
      </c>
      <c r="AE6" s="92">
        <v>902.91666666666663</v>
      </c>
      <c r="AF6" s="92">
        <v>281631.66666666669</v>
      </c>
      <c r="AG6" s="100">
        <v>6.9989999999999997</v>
      </c>
      <c r="AH6" s="92">
        <v>1405.2367712698476</v>
      </c>
      <c r="AI6" s="99" t="s">
        <v>810</v>
      </c>
      <c r="AJ6" s="99">
        <v>164.79407762333332</v>
      </c>
      <c r="AK6" s="99">
        <v>105.35254714660374</v>
      </c>
      <c r="AL6" s="99">
        <v>270.14</v>
      </c>
      <c r="AM6" s="99">
        <v>188.01390000000001</v>
      </c>
      <c r="AN6" s="99">
        <v>59.626666666666665</v>
      </c>
      <c r="AO6" s="101">
        <v>3.0696666666666665</v>
      </c>
      <c r="AP6" s="99">
        <v>83.336666666666659</v>
      </c>
      <c r="AQ6" s="99">
        <v>98.976666666666674</v>
      </c>
      <c r="AR6" s="99">
        <v>81.526666666666657</v>
      </c>
      <c r="AS6" s="99">
        <v>10.243333333333334</v>
      </c>
      <c r="AT6" s="99">
        <v>483.70333333333338</v>
      </c>
      <c r="AU6" s="99">
        <v>4.8899999999999997</v>
      </c>
      <c r="AV6" s="99">
        <v>10.590000000000002</v>
      </c>
      <c r="AW6" s="99">
        <v>4.82</v>
      </c>
      <c r="AX6" s="99">
        <v>16.556666666666668</v>
      </c>
      <c r="AY6" s="99">
        <v>35.556666666666665</v>
      </c>
      <c r="AZ6" s="99">
        <v>3.6699999999999995</v>
      </c>
      <c r="BA6" s="99">
        <v>1.28</v>
      </c>
      <c r="BB6" s="99">
        <v>12.479999999999999</v>
      </c>
      <c r="BC6" s="99">
        <v>40.76</v>
      </c>
      <c r="BD6" s="99">
        <v>25.3</v>
      </c>
      <c r="BE6" s="99">
        <v>34.70333333333334</v>
      </c>
      <c r="BF6" s="99">
        <v>83.33</v>
      </c>
      <c r="BG6" s="99">
        <v>5.8049999999999997</v>
      </c>
      <c r="BH6" s="99">
        <v>11.486666666666666</v>
      </c>
      <c r="BI6" s="99">
        <v>16.5</v>
      </c>
      <c r="BJ6" s="99">
        <v>3.8733333333333335</v>
      </c>
      <c r="BK6" s="99">
        <v>55</v>
      </c>
      <c r="BL6" s="99">
        <v>10.17</v>
      </c>
      <c r="BM6" s="99">
        <v>11.520000000000001</v>
      </c>
    </row>
    <row r="7" spans="1:65" x14ac:dyDescent="0.35">
      <c r="A7" s="13">
        <v>112220125</v>
      </c>
      <c r="B7" s="14" t="s">
        <v>185</v>
      </c>
      <c r="C7" s="14" t="s">
        <v>188</v>
      </c>
      <c r="D7" s="14" t="s">
        <v>189</v>
      </c>
      <c r="E7" s="99">
        <v>13.373333333333335</v>
      </c>
      <c r="F7" s="99">
        <v>5.6403249097472923</v>
      </c>
      <c r="G7" s="99">
        <v>4.6433333333333335</v>
      </c>
      <c r="H7" s="99">
        <v>1.67</v>
      </c>
      <c r="I7" s="99">
        <v>1.1533333333333333</v>
      </c>
      <c r="J7" s="99">
        <v>4.51</v>
      </c>
      <c r="K7" s="99">
        <v>4.083333333333333</v>
      </c>
      <c r="L7" s="99">
        <v>1.5833333333333333</v>
      </c>
      <c r="M7" s="99">
        <v>4.2299999999999995</v>
      </c>
      <c r="N7" s="99">
        <v>5.4066666666666663</v>
      </c>
      <c r="O7" s="99">
        <v>0.64</v>
      </c>
      <c r="P7" s="99">
        <v>1.96</v>
      </c>
      <c r="Q7" s="99">
        <v>3.8733333333333331</v>
      </c>
      <c r="R7" s="99">
        <v>4.3833333333333329</v>
      </c>
      <c r="S7" s="99">
        <v>5.7033333333333331</v>
      </c>
      <c r="T7" s="99">
        <v>4.1033333333333326</v>
      </c>
      <c r="U7" s="99">
        <v>5.0966666666666667</v>
      </c>
      <c r="V7" s="99">
        <v>1.5633333333333332</v>
      </c>
      <c r="W7" s="99">
        <v>2.4899999999999998</v>
      </c>
      <c r="X7" s="99">
        <v>1.9766666666666666</v>
      </c>
      <c r="Y7" s="99">
        <v>19.016666666666666</v>
      </c>
      <c r="Z7" s="99">
        <v>6.8833333333333329</v>
      </c>
      <c r="AA7" s="99">
        <v>3.64</v>
      </c>
      <c r="AB7" s="99">
        <v>1.7633333333333334</v>
      </c>
      <c r="AC7" s="99">
        <v>3.7966666666666669</v>
      </c>
      <c r="AD7" s="99">
        <v>2.6833333333333336</v>
      </c>
      <c r="AE7" s="92">
        <v>1151.81</v>
      </c>
      <c r="AF7" s="92">
        <v>355922</v>
      </c>
      <c r="AG7" s="100">
        <v>6.8783333333333339</v>
      </c>
      <c r="AH7" s="92">
        <v>1756.9002334585477</v>
      </c>
      <c r="AI7" s="99" t="s">
        <v>810</v>
      </c>
      <c r="AJ7" s="99">
        <v>122.53242333468397</v>
      </c>
      <c r="AK7" s="99">
        <v>105.27106001095808</v>
      </c>
      <c r="AL7" s="99">
        <v>227.8</v>
      </c>
      <c r="AM7" s="99">
        <v>189.16409999999999</v>
      </c>
      <c r="AN7" s="99">
        <v>56.77</v>
      </c>
      <c r="AO7" s="101">
        <v>3.1244999999999998</v>
      </c>
      <c r="AP7" s="99">
        <v>77.083333333333329</v>
      </c>
      <c r="AQ7" s="99">
        <v>100.55666666666667</v>
      </c>
      <c r="AR7" s="99">
        <v>118.89</v>
      </c>
      <c r="AS7" s="99">
        <v>10.183333333333332</v>
      </c>
      <c r="AT7" s="99">
        <v>501.35999999999996</v>
      </c>
      <c r="AU7" s="99">
        <v>4.79</v>
      </c>
      <c r="AV7" s="99">
        <v>12.323333333333332</v>
      </c>
      <c r="AW7" s="99">
        <v>4.7833333333333332</v>
      </c>
      <c r="AX7" s="99">
        <v>21.666666666666668</v>
      </c>
      <c r="AY7" s="99">
        <v>43.833333333333336</v>
      </c>
      <c r="AZ7" s="99">
        <v>3.7266666666666666</v>
      </c>
      <c r="BA7" s="99">
        <v>1.1533333333333333</v>
      </c>
      <c r="BB7" s="99">
        <v>12.366666666666667</v>
      </c>
      <c r="BC7" s="99">
        <v>28.223333333333333</v>
      </c>
      <c r="BD7" s="99">
        <v>23.326666666666664</v>
      </c>
      <c r="BE7" s="99">
        <v>27.106666666666666</v>
      </c>
      <c r="BF7" s="99">
        <v>92.333333333333329</v>
      </c>
      <c r="BG7" s="99">
        <v>8.3333333333333339</v>
      </c>
      <c r="BH7" s="99">
        <v>13.160000000000002</v>
      </c>
      <c r="BI7" s="99">
        <v>20</v>
      </c>
      <c r="BJ7" s="99">
        <v>4.3633333333333333</v>
      </c>
      <c r="BK7" s="99">
        <v>68.976666666666674</v>
      </c>
      <c r="BL7" s="99">
        <v>10.540000000000001</v>
      </c>
      <c r="BM7" s="99">
        <v>12.376666666666667</v>
      </c>
    </row>
    <row r="8" spans="1:65" x14ac:dyDescent="0.35">
      <c r="A8" s="13">
        <v>113820200</v>
      </c>
      <c r="B8" s="14" t="s">
        <v>185</v>
      </c>
      <c r="C8" s="14" t="s">
        <v>190</v>
      </c>
      <c r="D8" s="14" t="s">
        <v>191</v>
      </c>
      <c r="E8" s="99">
        <v>13.689999999999998</v>
      </c>
      <c r="F8" s="99">
        <v>6.0124858757062141</v>
      </c>
      <c r="G8" s="99">
        <v>4.6133333333333333</v>
      </c>
      <c r="H8" s="99">
        <v>1.66</v>
      </c>
      <c r="I8" s="99">
        <v>1.1666666666666667</v>
      </c>
      <c r="J8" s="99">
        <v>4.5366666666666662</v>
      </c>
      <c r="K8" s="99">
        <v>3.8666666666666667</v>
      </c>
      <c r="L8" s="99">
        <v>1.6466666666666667</v>
      </c>
      <c r="M8" s="99">
        <v>4.4800000000000004</v>
      </c>
      <c r="N8" s="99">
        <v>5.2299999999999995</v>
      </c>
      <c r="O8" s="99">
        <v>0.48868456087326906</v>
      </c>
      <c r="P8" s="99">
        <v>1.95</v>
      </c>
      <c r="Q8" s="99">
        <v>3.8933333333333331</v>
      </c>
      <c r="R8" s="99">
        <v>4.47</v>
      </c>
      <c r="S8" s="99">
        <v>5.7399999999999993</v>
      </c>
      <c r="T8" s="99">
        <v>4.3099999999999996</v>
      </c>
      <c r="U8" s="99">
        <v>5.043333333333333</v>
      </c>
      <c r="V8" s="99">
        <v>1.7133333333333336</v>
      </c>
      <c r="W8" s="99">
        <v>2.5666666666666669</v>
      </c>
      <c r="X8" s="99">
        <v>1.9233333333333331</v>
      </c>
      <c r="Y8" s="99">
        <v>18.693333333333332</v>
      </c>
      <c r="Z8" s="99">
        <v>6.7066666666666661</v>
      </c>
      <c r="AA8" s="99">
        <v>3.7766666666666668</v>
      </c>
      <c r="AB8" s="99">
        <v>1.92</v>
      </c>
      <c r="AC8" s="99">
        <v>3.8333333333333335</v>
      </c>
      <c r="AD8" s="99">
        <v>2.7100000000000004</v>
      </c>
      <c r="AE8" s="92">
        <v>1022.4366666666668</v>
      </c>
      <c r="AF8" s="92">
        <v>384393</v>
      </c>
      <c r="AG8" s="100">
        <v>7.0909166666666676</v>
      </c>
      <c r="AH8" s="92">
        <v>1935.7279427441806</v>
      </c>
      <c r="AI8" s="99" t="s">
        <v>810</v>
      </c>
      <c r="AJ8" s="99">
        <v>117.00442001137947</v>
      </c>
      <c r="AK8" s="99">
        <v>102.39947208631465</v>
      </c>
      <c r="AL8" s="99">
        <v>219.4</v>
      </c>
      <c r="AM8" s="99">
        <v>188.55195000000001</v>
      </c>
      <c r="AN8" s="99">
        <v>54.516666666666673</v>
      </c>
      <c r="AO8" s="101">
        <v>3.1263333333333332</v>
      </c>
      <c r="AP8" s="99">
        <v>92.333333333333329</v>
      </c>
      <c r="AQ8" s="99">
        <v>101.83333333333333</v>
      </c>
      <c r="AR8" s="99">
        <v>125.77666666666666</v>
      </c>
      <c r="AS8" s="99">
        <v>10.283333333333333</v>
      </c>
      <c r="AT8" s="99">
        <v>460.78666666666669</v>
      </c>
      <c r="AU8" s="99">
        <v>5.6333333333333329</v>
      </c>
      <c r="AV8" s="99">
        <v>10.99</v>
      </c>
      <c r="AW8" s="99">
        <v>4.916666666666667</v>
      </c>
      <c r="AX8" s="99">
        <v>20.066666666666666</v>
      </c>
      <c r="AY8" s="99">
        <v>45.74</v>
      </c>
      <c r="AZ8" s="99">
        <v>3.7600000000000002</v>
      </c>
      <c r="BA8" s="99">
        <v>1.3333333333333333</v>
      </c>
      <c r="BB8" s="99">
        <v>15.17</v>
      </c>
      <c r="BC8" s="99">
        <v>40.15</v>
      </c>
      <c r="BD8" s="99">
        <v>35.246666666666663</v>
      </c>
      <c r="BE8" s="99">
        <v>38.949999999999996</v>
      </c>
      <c r="BF8" s="99">
        <v>98.583333333333329</v>
      </c>
      <c r="BG8" s="99">
        <v>4.125</v>
      </c>
      <c r="BH8" s="99">
        <v>12.540000000000001</v>
      </c>
      <c r="BI8" s="99">
        <v>16.366666666666664</v>
      </c>
      <c r="BJ8" s="99">
        <v>3.5033333333333334</v>
      </c>
      <c r="BK8" s="99">
        <v>57.866666666666674</v>
      </c>
      <c r="BL8" s="99">
        <v>10.4</v>
      </c>
      <c r="BM8" s="99">
        <v>11.943333333333335</v>
      </c>
    </row>
    <row r="9" spans="1:65" x14ac:dyDescent="0.35">
      <c r="A9" s="13">
        <v>119460235</v>
      </c>
      <c r="B9" s="14" t="s">
        <v>185</v>
      </c>
      <c r="C9" s="14" t="s">
        <v>192</v>
      </c>
      <c r="D9" s="14" t="s">
        <v>193</v>
      </c>
      <c r="E9" s="99">
        <v>13.813333333333333</v>
      </c>
      <c r="F9" s="99">
        <v>5.5477120315581843</v>
      </c>
      <c r="G9" s="99">
        <v>4.72</v>
      </c>
      <c r="H9" s="99">
        <v>1.4133333333333333</v>
      </c>
      <c r="I9" s="99">
        <v>1.1166666666666665</v>
      </c>
      <c r="J9" s="99">
        <v>4.5233333333333334</v>
      </c>
      <c r="K9" s="99">
        <v>3.8833333333333329</v>
      </c>
      <c r="L9" s="99">
        <v>1.5366666666666668</v>
      </c>
      <c r="M9" s="99">
        <v>4.4866666666666664</v>
      </c>
      <c r="N9" s="99">
        <v>5.4233333333333329</v>
      </c>
      <c r="O9" s="99">
        <v>0.69</v>
      </c>
      <c r="P9" s="99">
        <v>1.9533333333333331</v>
      </c>
      <c r="Q9" s="99">
        <v>3.7533333333333334</v>
      </c>
      <c r="R9" s="99">
        <v>4.4499999999999993</v>
      </c>
      <c r="S9" s="99">
        <v>5.72</v>
      </c>
      <c r="T9" s="99">
        <v>4.0166666666666666</v>
      </c>
      <c r="U9" s="99">
        <v>5.123333333333334</v>
      </c>
      <c r="V9" s="99">
        <v>1.4666666666666668</v>
      </c>
      <c r="W9" s="99">
        <v>2.4099999999999997</v>
      </c>
      <c r="X9" s="99">
        <v>1.92</v>
      </c>
      <c r="Y9" s="99">
        <v>18.706666666666667</v>
      </c>
      <c r="Z9" s="99">
        <v>6.7933333333333339</v>
      </c>
      <c r="AA9" s="99">
        <v>3.4266666666666672</v>
      </c>
      <c r="AB9" s="99">
        <v>1.64</v>
      </c>
      <c r="AC9" s="99">
        <v>3.81</v>
      </c>
      <c r="AD9" s="99">
        <v>2.69</v>
      </c>
      <c r="AE9" s="92">
        <v>926.77666666666664</v>
      </c>
      <c r="AF9" s="92">
        <v>337031</v>
      </c>
      <c r="AG9" s="100">
        <v>6.9643333333333333</v>
      </c>
      <c r="AH9" s="92">
        <v>1674.5583739608307</v>
      </c>
      <c r="AI9" s="99">
        <v>172.8828221</v>
      </c>
      <c r="AJ9" s="99" t="s">
        <v>810</v>
      </c>
      <c r="AK9" s="99" t="s">
        <v>810</v>
      </c>
      <c r="AL9" s="99">
        <v>172.8828221</v>
      </c>
      <c r="AM9" s="99">
        <v>213.41475</v>
      </c>
      <c r="AN9" s="99">
        <v>51.24666666666667</v>
      </c>
      <c r="AO9" s="101">
        <v>3.0834166666666665</v>
      </c>
      <c r="AP9" s="99">
        <v>86.780000000000015</v>
      </c>
      <c r="AQ9" s="99">
        <v>88.826666666666668</v>
      </c>
      <c r="AR9" s="99">
        <v>91.056666666666672</v>
      </c>
      <c r="AS9" s="99">
        <v>10.103333333333333</v>
      </c>
      <c r="AT9" s="99">
        <v>496.36666666666662</v>
      </c>
      <c r="AU9" s="99">
        <v>5.0233333333333334</v>
      </c>
      <c r="AV9" s="99">
        <v>11.346666666666669</v>
      </c>
      <c r="AW9" s="99">
        <v>5.0733333333333333</v>
      </c>
      <c r="AX9" s="99">
        <v>16.556666666666668</v>
      </c>
      <c r="AY9" s="99">
        <v>43.943333333333328</v>
      </c>
      <c r="AZ9" s="99">
        <v>3.7633333333333332</v>
      </c>
      <c r="BA9" s="99">
        <v>1.1133333333333333</v>
      </c>
      <c r="BB9" s="99">
        <v>12.14</v>
      </c>
      <c r="BC9" s="99">
        <v>50.49</v>
      </c>
      <c r="BD9" s="99">
        <v>28.933333333333334</v>
      </c>
      <c r="BE9" s="99">
        <v>37.276666666666671</v>
      </c>
      <c r="BF9" s="99">
        <v>84.443333333333328</v>
      </c>
      <c r="BG9" s="99">
        <v>11</v>
      </c>
      <c r="BH9" s="99">
        <v>11.523333333333333</v>
      </c>
      <c r="BI9" s="99">
        <v>18.223333333333333</v>
      </c>
      <c r="BJ9" s="99">
        <v>3.59</v>
      </c>
      <c r="BK9" s="99">
        <v>52.776666666666664</v>
      </c>
      <c r="BL9" s="99">
        <v>10.326666666666666</v>
      </c>
      <c r="BM9" s="99">
        <v>11.88</v>
      </c>
    </row>
    <row r="10" spans="1:65" x14ac:dyDescent="0.35">
      <c r="A10" s="13">
        <v>120020250</v>
      </c>
      <c r="B10" s="14" t="s">
        <v>185</v>
      </c>
      <c r="C10" s="14" t="s">
        <v>194</v>
      </c>
      <c r="D10" s="14" t="s">
        <v>195</v>
      </c>
      <c r="E10" s="99">
        <v>13.83</v>
      </c>
      <c r="F10" s="99">
        <v>6.1697468354430383</v>
      </c>
      <c r="G10" s="99">
        <v>4.5500000000000007</v>
      </c>
      <c r="H10" s="99">
        <v>1.67</v>
      </c>
      <c r="I10" s="99">
        <v>1.1199999999999999</v>
      </c>
      <c r="J10" s="99">
        <v>4.496666666666667</v>
      </c>
      <c r="K10" s="99">
        <v>3.7933333333333334</v>
      </c>
      <c r="L10" s="99">
        <v>1.5600000000000003</v>
      </c>
      <c r="M10" s="99">
        <v>4.3999999999999995</v>
      </c>
      <c r="N10" s="99">
        <v>5.203333333333334</v>
      </c>
      <c r="O10" s="99">
        <v>0.48835849999999997</v>
      </c>
      <c r="P10" s="99">
        <v>1.9466666666666665</v>
      </c>
      <c r="Q10" s="99">
        <v>3.78</v>
      </c>
      <c r="R10" s="99">
        <v>4.4766666666666666</v>
      </c>
      <c r="S10" s="99">
        <v>5.7433333333333323</v>
      </c>
      <c r="T10" s="99">
        <v>4.21</v>
      </c>
      <c r="U10" s="99">
        <v>5.1633333333333331</v>
      </c>
      <c r="V10" s="99">
        <v>1.7433333333333332</v>
      </c>
      <c r="W10" s="99">
        <v>2.56</v>
      </c>
      <c r="X10" s="99">
        <v>1.9000000000000001</v>
      </c>
      <c r="Y10" s="99">
        <v>18.553333333333331</v>
      </c>
      <c r="Z10" s="99">
        <v>6.5966666666666667</v>
      </c>
      <c r="AA10" s="99">
        <v>3.4966666666666666</v>
      </c>
      <c r="AB10" s="99">
        <v>1.9266666666666667</v>
      </c>
      <c r="AC10" s="99">
        <v>3.8166666666666664</v>
      </c>
      <c r="AD10" s="99">
        <v>2.7033333333333331</v>
      </c>
      <c r="AE10" s="92">
        <v>1131.4333333333334</v>
      </c>
      <c r="AF10" s="92">
        <v>322255.33333333331</v>
      </c>
      <c r="AG10" s="100">
        <v>6.8566666666666665</v>
      </c>
      <c r="AH10" s="92">
        <v>1585.4972507986033</v>
      </c>
      <c r="AI10" s="99">
        <v>142.23197348343723</v>
      </c>
      <c r="AJ10" s="99" t="s">
        <v>810</v>
      </c>
      <c r="AK10" s="99" t="s">
        <v>810</v>
      </c>
      <c r="AL10" s="99">
        <v>142.23197348343723</v>
      </c>
      <c r="AM10" s="99">
        <v>188.01390000000001</v>
      </c>
      <c r="AN10" s="99">
        <v>47.54666666666666</v>
      </c>
      <c r="AO10" s="101">
        <v>3.2019444444444445</v>
      </c>
      <c r="AP10" s="99">
        <v>107.94666666666667</v>
      </c>
      <c r="AQ10" s="99">
        <v>106.49000000000001</v>
      </c>
      <c r="AR10" s="99">
        <v>113.84666666666665</v>
      </c>
      <c r="AS10" s="99">
        <v>10.06</v>
      </c>
      <c r="AT10" s="99">
        <v>510.84</v>
      </c>
      <c r="AU10" s="99">
        <v>4.9566666666666661</v>
      </c>
      <c r="AV10" s="99">
        <v>12.556666666666667</v>
      </c>
      <c r="AW10" s="99">
        <v>4.7566666666666668</v>
      </c>
      <c r="AX10" s="99">
        <v>21.343333333333334</v>
      </c>
      <c r="AY10" s="99">
        <v>52.410000000000004</v>
      </c>
      <c r="AZ10" s="99">
        <v>3.7133333333333334</v>
      </c>
      <c r="BA10" s="99">
        <v>1.1733333333333333</v>
      </c>
      <c r="BB10" s="99">
        <v>14.5</v>
      </c>
      <c r="BC10" s="99">
        <v>56.236666666666672</v>
      </c>
      <c r="BD10" s="99">
        <v>29.186666666666667</v>
      </c>
      <c r="BE10" s="99">
        <v>53.48</v>
      </c>
      <c r="BF10" s="99">
        <v>107.71666666666665</v>
      </c>
      <c r="BG10" s="99">
        <v>12.956666666666665</v>
      </c>
      <c r="BH10" s="99">
        <v>12.99</v>
      </c>
      <c r="BI10" s="99">
        <v>20</v>
      </c>
      <c r="BJ10" s="99">
        <v>4.0466666666666669</v>
      </c>
      <c r="BK10" s="99">
        <v>49.913333333333334</v>
      </c>
      <c r="BL10" s="99">
        <v>10.493333333333334</v>
      </c>
      <c r="BM10" s="99">
        <v>12.266666666666666</v>
      </c>
    </row>
    <row r="11" spans="1:65" x14ac:dyDescent="0.35">
      <c r="A11" s="13">
        <v>122520300</v>
      </c>
      <c r="B11" s="14" t="s">
        <v>185</v>
      </c>
      <c r="C11" s="14" t="s">
        <v>196</v>
      </c>
      <c r="D11" s="14" t="s">
        <v>197</v>
      </c>
      <c r="E11" s="99">
        <v>14.083333333333334</v>
      </c>
      <c r="F11" s="99">
        <v>5.6672477064220184</v>
      </c>
      <c r="G11" s="99">
        <v>4.62</v>
      </c>
      <c r="H11" s="99">
        <v>1.67</v>
      </c>
      <c r="I11" s="99">
        <v>1.1066666666666667</v>
      </c>
      <c r="J11" s="99">
        <v>4.4866666666666672</v>
      </c>
      <c r="K11" s="99">
        <v>3.7066666666666666</v>
      </c>
      <c r="L11" s="99">
        <v>1.5233333333333334</v>
      </c>
      <c r="M11" s="99">
        <v>4.3466666666666676</v>
      </c>
      <c r="N11" s="99">
        <v>5.0599999999999996</v>
      </c>
      <c r="O11" s="99">
        <v>0.53149083333333336</v>
      </c>
      <c r="P11" s="99">
        <v>1.9466666666666665</v>
      </c>
      <c r="Q11" s="99">
        <v>3.7033333333333331</v>
      </c>
      <c r="R11" s="99">
        <v>4.45</v>
      </c>
      <c r="S11" s="99">
        <v>5.7200000000000015</v>
      </c>
      <c r="T11" s="99">
        <v>4.0200000000000005</v>
      </c>
      <c r="U11" s="99">
        <v>5.12</v>
      </c>
      <c r="V11" s="99">
        <v>1.4366666666666665</v>
      </c>
      <c r="W11" s="99">
        <v>2.2933333333333334</v>
      </c>
      <c r="X11" s="99">
        <v>1.9000000000000001</v>
      </c>
      <c r="Y11" s="99">
        <v>18.540000000000003</v>
      </c>
      <c r="Z11" s="99">
        <v>6.496666666666667</v>
      </c>
      <c r="AA11" s="99">
        <v>3.2666666666666671</v>
      </c>
      <c r="AB11" s="99">
        <v>1.61</v>
      </c>
      <c r="AC11" s="99">
        <v>3.8066666666666666</v>
      </c>
      <c r="AD11" s="99">
        <v>2.69</v>
      </c>
      <c r="AE11" s="92">
        <v>712.33333333333337</v>
      </c>
      <c r="AF11" s="92">
        <v>341702.33333333331</v>
      </c>
      <c r="AG11" s="100">
        <v>6.9899444444444443</v>
      </c>
      <c r="AH11" s="92">
        <v>1703.2728061916616</v>
      </c>
      <c r="AI11" s="99">
        <v>180.92595077095962</v>
      </c>
      <c r="AJ11" s="99" t="s">
        <v>810</v>
      </c>
      <c r="AK11" s="99" t="s">
        <v>810</v>
      </c>
      <c r="AL11" s="99">
        <v>180.92595077095962</v>
      </c>
      <c r="AM11" s="99">
        <v>186.21695</v>
      </c>
      <c r="AN11" s="99">
        <v>52</v>
      </c>
      <c r="AO11" s="101">
        <v>3.1353333333333331</v>
      </c>
      <c r="AP11" s="99">
        <v>80.866666666666674</v>
      </c>
      <c r="AQ11" s="99">
        <v>90.5</v>
      </c>
      <c r="AR11" s="99">
        <v>94.276666666666657</v>
      </c>
      <c r="AS11" s="99">
        <v>10.040000000000001</v>
      </c>
      <c r="AT11" s="99">
        <v>519.92999999999995</v>
      </c>
      <c r="AU11" s="99">
        <v>4.8033333333333337</v>
      </c>
      <c r="AV11" s="99">
        <v>9.7299999999999986</v>
      </c>
      <c r="AW11" s="99">
        <v>4.6866666666666665</v>
      </c>
      <c r="AX11" s="99">
        <v>17.133333333333333</v>
      </c>
      <c r="AY11" s="99">
        <v>32.583333333333336</v>
      </c>
      <c r="AZ11" s="99">
        <v>3.7366666666666668</v>
      </c>
      <c r="BA11" s="99">
        <v>1.0366666666666666</v>
      </c>
      <c r="BB11" s="99">
        <v>14.25</v>
      </c>
      <c r="BC11" s="99">
        <v>30.12</v>
      </c>
      <c r="BD11" s="99">
        <v>23.153333333333332</v>
      </c>
      <c r="BE11" s="99">
        <v>31.41</v>
      </c>
      <c r="BF11" s="99">
        <v>89.026666666666657</v>
      </c>
      <c r="BG11" s="99">
        <v>11.333333333333334</v>
      </c>
      <c r="BH11" s="99">
        <v>13.496666666666668</v>
      </c>
      <c r="BI11" s="99">
        <v>17.5</v>
      </c>
      <c r="BJ11" s="99">
        <v>3.9800000000000004</v>
      </c>
      <c r="BK11" s="99">
        <v>48.966666666666661</v>
      </c>
      <c r="BL11" s="99">
        <v>10.229999999999999</v>
      </c>
      <c r="BM11" s="99">
        <v>11.386666666666665</v>
      </c>
    </row>
    <row r="12" spans="1:65" x14ac:dyDescent="0.35">
      <c r="A12" s="13">
        <v>126620500</v>
      </c>
      <c r="B12" s="14" t="s">
        <v>185</v>
      </c>
      <c r="C12" s="14" t="s">
        <v>198</v>
      </c>
      <c r="D12" s="14" t="s">
        <v>199</v>
      </c>
      <c r="E12" s="99">
        <v>13.906666666666666</v>
      </c>
      <c r="F12" s="99">
        <v>6.0431052984574123</v>
      </c>
      <c r="G12" s="99">
        <v>4.8133333333333335</v>
      </c>
      <c r="H12" s="99">
        <v>1.42</v>
      </c>
      <c r="I12" s="99">
        <v>1.1733333333333331</v>
      </c>
      <c r="J12" s="99">
        <v>4.55</v>
      </c>
      <c r="K12" s="99">
        <v>4.003333333333333</v>
      </c>
      <c r="L12" s="99">
        <v>1.656666666666667</v>
      </c>
      <c r="M12" s="99">
        <v>4.5233333333333334</v>
      </c>
      <c r="N12" s="99">
        <v>5.3266666666666671</v>
      </c>
      <c r="O12" s="99">
        <v>0.69</v>
      </c>
      <c r="P12" s="99">
        <v>1.9400000000000002</v>
      </c>
      <c r="Q12" s="99">
        <v>4.0233333333333334</v>
      </c>
      <c r="R12" s="99">
        <v>4.41</v>
      </c>
      <c r="S12" s="99">
        <v>5.8833333333333329</v>
      </c>
      <c r="T12" s="99">
        <v>4.41</v>
      </c>
      <c r="U12" s="99">
        <v>5.03</v>
      </c>
      <c r="V12" s="99">
        <v>1.68</v>
      </c>
      <c r="W12" s="99">
        <v>2.59</v>
      </c>
      <c r="X12" s="99">
        <v>1.9433333333333334</v>
      </c>
      <c r="Y12" s="99">
        <v>19.036666666666665</v>
      </c>
      <c r="Z12" s="99">
        <v>6.7399999999999993</v>
      </c>
      <c r="AA12" s="99">
        <v>3.8733333333333335</v>
      </c>
      <c r="AB12" s="99">
        <v>1.9033333333333333</v>
      </c>
      <c r="AC12" s="99">
        <v>3.7966666666666664</v>
      </c>
      <c r="AD12" s="99">
        <v>2.67</v>
      </c>
      <c r="AE12" s="92">
        <v>1166.9733333333334</v>
      </c>
      <c r="AF12" s="92">
        <v>366913.66666666669</v>
      </c>
      <c r="AG12" s="100">
        <v>6.82</v>
      </c>
      <c r="AH12" s="92">
        <v>1800.8625499468337</v>
      </c>
      <c r="AI12" s="99">
        <v>191.34356792567235</v>
      </c>
      <c r="AJ12" s="99" t="s">
        <v>810</v>
      </c>
      <c r="AK12" s="99" t="s">
        <v>810</v>
      </c>
      <c r="AL12" s="99">
        <v>191.34356792567235</v>
      </c>
      <c r="AM12" s="99">
        <v>188.01390000000001</v>
      </c>
      <c r="AN12" s="99">
        <v>61.193333333333328</v>
      </c>
      <c r="AO12" s="101">
        <v>3.1584166666666671</v>
      </c>
      <c r="AP12" s="99">
        <v>104.05666666666667</v>
      </c>
      <c r="AQ12" s="99">
        <v>130.44333333333336</v>
      </c>
      <c r="AR12" s="99">
        <v>113.33333333333333</v>
      </c>
      <c r="AS12" s="99">
        <v>10.523333333333333</v>
      </c>
      <c r="AT12" s="99">
        <v>367.22333333333336</v>
      </c>
      <c r="AU12" s="99">
        <v>4.6066666666666665</v>
      </c>
      <c r="AV12" s="99">
        <v>12.156666666666666</v>
      </c>
      <c r="AW12" s="99">
        <v>5.166666666666667</v>
      </c>
      <c r="AX12" s="99">
        <v>24.446666666666669</v>
      </c>
      <c r="AY12" s="99">
        <v>52.5</v>
      </c>
      <c r="AZ12" s="99">
        <v>3.8533333333333335</v>
      </c>
      <c r="BA12" s="99">
        <v>1.2366666666666666</v>
      </c>
      <c r="BB12" s="99">
        <v>13.36</v>
      </c>
      <c r="BC12" s="99">
        <v>28.396666666666665</v>
      </c>
      <c r="BD12" s="99">
        <v>28.819999999999997</v>
      </c>
      <c r="BE12" s="99">
        <v>30.603333333333328</v>
      </c>
      <c r="BF12" s="99">
        <v>115.44333333333333</v>
      </c>
      <c r="BG12" s="99">
        <v>10</v>
      </c>
      <c r="BH12" s="99">
        <v>12.516666666666666</v>
      </c>
      <c r="BI12" s="99">
        <v>22.776666666666667</v>
      </c>
      <c r="BJ12" s="99">
        <v>3.3433333333333337</v>
      </c>
      <c r="BK12" s="99">
        <v>56.556666666666672</v>
      </c>
      <c r="BL12" s="99">
        <v>10.230000000000002</v>
      </c>
      <c r="BM12" s="99">
        <v>11.766666666666666</v>
      </c>
    </row>
    <row r="13" spans="1:65" x14ac:dyDescent="0.35">
      <c r="A13" s="13">
        <v>133660600</v>
      </c>
      <c r="B13" s="14" t="s">
        <v>185</v>
      </c>
      <c r="C13" s="14" t="s">
        <v>200</v>
      </c>
      <c r="D13" s="14" t="s">
        <v>201</v>
      </c>
      <c r="E13" s="99">
        <v>13.590135319496332</v>
      </c>
      <c r="F13" s="99">
        <v>5.0255477038689831</v>
      </c>
      <c r="G13" s="99">
        <v>4.6322470228421508</v>
      </c>
      <c r="H13" s="99">
        <v>1.6818569095169529</v>
      </c>
      <c r="I13" s="99">
        <v>1.1506947619700103</v>
      </c>
      <c r="J13" s="99">
        <v>4.564230574050181</v>
      </c>
      <c r="K13" s="99">
        <v>3.5313593350608543</v>
      </c>
      <c r="L13" s="99">
        <v>1.5611371911947447</v>
      </c>
      <c r="M13" s="99">
        <v>4.3918375365566193</v>
      </c>
      <c r="N13" s="99">
        <v>5.3432457429501916</v>
      </c>
      <c r="O13" s="99">
        <v>0.69776614869026377</v>
      </c>
      <c r="P13" s="99">
        <v>1.9604493836188974</v>
      </c>
      <c r="Q13" s="99">
        <v>3.8551733845522569</v>
      </c>
      <c r="R13" s="99">
        <v>4.4599330120163927</v>
      </c>
      <c r="S13" s="99">
        <v>5.5506241068955617</v>
      </c>
      <c r="T13" s="99">
        <v>4.1747292034117409</v>
      </c>
      <c r="U13" s="99">
        <v>5.0410444038049587</v>
      </c>
      <c r="V13" s="99">
        <v>1.5783814964762453</v>
      </c>
      <c r="W13" s="99">
        <v>2.6247620313225219</v>
      </c>
      <c r="X13" s="99">
        <v>1.9215682065260211</v>
      </c>
      <c r="Y13" s="99">
        <v>18.769783665752627</v>
      </c>
      <c r="Z13" s="99">
        <v>6.6088904240959252</v>
      </c>
      <c r="AA13" s="99">
        <v>3.5756033517964183</v>
      </c>
      <c r="AB13" s="99">
        <v>1.8811299244179427</v>
      </c>
      <c r="AC13" s="99">
        <v>3.8033275360080219</v>
      </c>
      <c r="AD13" s="99">
        <v>2.7041020019693787</v>
      </c>
      <c r="AE13" s="92">
        <v>1187.210063849255</v>
      </c>
      <c r="AF13" s="92">
        <v>278522.65336445597</v>
      </c>
      <c r="AG13" s="100">
        <v>7.5370365494361096</v>
      </c>
      <c r="AH13" s="92">
        <v>1462.5525771347027</v>
      </c>
      <c r="AI13" s="99" t="s">
        <v>810</v>
      </c>
      <c r="AJ13" s="99">
        <v>115.18477927881248</v>
      </c>
      <c r="AK13" s="99">
        <v>65.631571669118046</v>
      </c>
      <c r="AL13" s="99">
        <v>180.81</v>
      </c>
      <c r="AM13" s="99">
        <v>202.01415029927929</v>
      </c>
      <c r="AN13" s="99">
        <v>50.658254620220305</v>
      </c>
      <c r="AO13" s="101">
        <v>3.2582206634921369</v>
      </c>
      <c r="AP13" s="99">
        <v>137.12736452018248</v>
      </c>
      <c r="AQ13" s="99">
        <v>111.9513638317279</v>
      </c>
      <c r="AR13" s="99">
        <v>106.62232004535372</v>
      </c>
      <c r="AS13" s="99">
        <v>10.347151083649223</v>
      </c>
      <c r="AT13" s="99">
        <v>404.90218550778877</v>
      </c>
      <c r="AU13" s="99">
        <v>4.9703397684294837</v>
      </c>
      <c r="AV13" s="99">
        <v>10.907855178664297</v>
      </c>
      <c r="AW13" s="99">
        <v>4.9962572755219501</v>
      </c>
      <c r="AX13" s="99">
        <v>18.954465362123841</v>
      </c>
      <c r="AY13" s="99">
        <v>35.600339241681247</v>
      </c>
      <c r="AZ13" s="99">
        <v>3.6537364584484089</v>
      </c>
      <c r="BA13" s="99">
        <v>1.3747352950383773</v>
      </c>
      <c r="BB13" s="99">
        <v>13.638834720837336</v>
      </c>
      <c r="BC13" s="99">
        <v>28.227541098459913</v>
      </c>
      <c r="BD13" s="99">
        <v>24.537858070152414</v>
      </c>
      <c r="BE13" s="99">
        <v>47.980574514616173</v>
      </c>
      <c r="BF13" s="99">
        <v>84.660465221619077</v>
      </c>
      <c r="BG13" s="99">
        <v>7.8137852343580265</v>
      </c>
      <c r="BH13" s="99">
        <v>13.394927497719207</v>
      </c>
      <c r="BI13" s="99">
        <v>15.631419366170675</v>
      </c>
      <c r="BJ13" s="99">
        <v>3.6137646902102092</v>
      </c>
      <c r="BK13" s="99">
        <v>54.887985919705585</v>
      </c>
      <c r="BL13" s="99">
        <v>10.289726841919354</v>
      </c>
      <c r="BM13" s="99">
        <v>12.470659474765782</v>
      </c>
    </row>
    <row r="14" spans="1:65" x14ac:dyDescent="0.35">
      <c r="A14" s="13">
        <v>133860700</v>
      </c>
      <c r="B14" s="14" t="s">
        <v>185</v>
      </c>
      <c r="C14" s="14" t="s">
        <v>202</v>
      </c>
      <c r="D14" s="14" t="s">
        <v>203</v>
      </c>
      <c r="E14" s="99">
        <v>13.62</v>
      </c>
      <c r="F14" s="99">
        <v>5.965991471215351</v>
      </c>
      <c r="G14" s="99">
        <v>4.6000000000000005</v>
      </c>
      <c r="H14" s="99">
        <v>1.67</v>
      </c>
      <c r="I14" s="99">
        <v>1.1533333333333333</v>
      </c>
      <c r="J14" s="99">
        <v>4.5466666666666669</v>
      </c>
      <c r="K14" s="99">
        <v>3.91</v>
      </c>
      <c r="L14" s="99">
        <v>1.6466666666666667</v>
      </c>
      <c r="M14" s="99">
        <v>4.5466666666666669</v>
      </c>
      <c r="N14" s="99">
        <v>5.1966666666666672</v>
      </c>
      <c r="O14" s="99">
        <v>0.48835849999999997</v>
      </c>
      <c r="P14" s="99">
        <v>1.9433333333333334</v>
      </c>
      <c r="Q14" s="99">
        <v>3.8633333333333333</v>
      </c>
      <c r="R14" s="99">
        <v>4.4833333333333334</v>
      </c>
      <c r="S14" s="99">
        <v>5.6966666666666663</v>
      </c>
      <c r="T14" s="99">
        <v>4.2566666666666668</v>
      </c>
      <c r="U14" s="99">
        <v>5.0766666666666671</v>
      </c>
      <c r="V14" s="99">
        <v>1.8033333333333335</v>
      </c>
      <c r="W14" s="99">
        <v>2.59</v>
      </c>
      <c r="X14" s="99">
        <v>1.9133333333333333</v>
      </c>
      <c r="Y14" s="99">
        <v>18.616666666666664</v>
      </c>
      <c r="Z14" s="99">
        <v>6.9133333333333331</v>
      </c>
      <c r="AA14" s="99">
        <v>3.8433333333333337</v>
      </c>
      <c r="AB14" s="99">
        <v>1.9433333333333334</v>
      </c>
      <c r="AC14" s="99">
        <v>3.81</v>
      </c>
      <c r="AD14" s="99">
        <v>2.7233333333333332</v>
      </c>
      <c r="AE14" s="92">
        <v>1081.6099999999999</v>
      </c>
      <c r="AF14" s="92">
        <v>351925</v>
      </c>
      <c r="AG14" s="100">
        <v>7.1691666666666665</v>
      </c>
      <c r="AH14" s="92">
        <v>1788.1312847721281</v>
      </c>
      <c r="AI14" s="99">
        <v>201.74329060085628</v>
      </c>
      <c r="AJ14" s="99" t="s">
        <v>810</v>
      </c>
      <c r="AK14" s="99" t="s">
        <v>810</v>
      </c>
      <c r="AL14" s="99">
        <v>201.74329060085628</v>
      </c>
      <c r="AM14" s="99">
        <v>200.69569999999999</v>
      </c>
      <c r="AN14" s="99">
        <v>54.086666666666666</v>
      </c>
      <c r="AO14" s="101">
        <v>3.183125</v>
      </c>
      <c r="AP14" s="99">
        <v>93.59999999999998</v>
      </c>
      <c r="AQ14" s="99">
        <v>104.44333333333333</v>
      </c>
      <c r="AR14" s="99">
        <v>73.11</v>
      </c>
      <c r="AS14" s="99">
        <v>10.24</v>
      </c>
      <c r="AT14" s="99">
        <v>514.16666666666663</v>
      </c>
      <c r="AU14" s="99">
        <v>4.9566666666666661</v>
      </c>
      <c r="AV14" s="99">
        <v>11.393333333333333</v>
      </c>
      <c r="AW14" s="99">
        <v>4.63</v>
      </c>
      <c r="AX14" s="99">
        <v>23.066666666666663</v>
      </c>
      <c r="AY14" s="99">
        <v>43.533333333333331</v>
      </c>
      <c r="AZ14" s="99">
        <v>3.6466666666666669</v>
      </c>
      <c r="BA14" s="99">
        <v>1.3066666666666669</v>
      </c>
      <c r="BB14" s="99">
        <v>14.323333333333332</v>
      </c>
      <c r="BC14" s="99">
        <v>35.283333333333331</v>
      </c>
      <c r="BD14" s="99">
        <v>28.723333333333333</v>
      </c>
      <c r="BE14" s="99">
        <v>34.473333333333329</v>
      </c>
      <c r="BF14" s="99">
        <v>80</v>
      </c>
      <c r="BG14" s="99">
        <v>7.7433333333333332</v>
      </c>
      <c r="BH14" s="99">
        <v>9.4433333333333334</v>
      </c>
      <c r="BI14" s="99">
        <v>12</v>
      </c>
      <c r="BJ14" s="99">
        <v>3.3833333333333333</v>
      </c>
      <c r="BK14" s="99">
        <v>65.989999999999995</v>
      </c>
      <c r="BL14" s="99">
        <v>10.733333333333334</v>
      </c>
      <c r="BM14" s="99">
        <v>12.799999999999999</v>
      </c>
    </row>
    <row r="15" spans="1:65" x14ac:dyDescent="0.35">
      <c r="A15" s="13">
        <v>146220900</v>
      </c>
      <c r="B15" s="14" t="s">
        <v>185</v>
      </c>
      <c r="C15" s="14" t="s">
        <v>899</v>
      </c>
      <c r="D15" s="14" t="s">
        <v>900</v>
      </c>
      <c r="E15" s="99">
        <v>14.160823920557524</v>
      </c>
      <c r="F15" s="99">
        <v>5.6664314970453455</v>
      </c>
      <c r="G15" s="99">
        <v>4.6175898120277745</v>
      </c>
      <c r="H15" s="99">
        <v>1.6634209379671423</v>
      </c>
      <c r="I15" s="99">
        <v>1.1477452483497386</v>
      </c>
      <c r="J15" s="99">
        <v>4.5655627257758953</v>
      </c>
      <c r="K15" s="99">
        <v>4.3407339121897799</v>
      </c>
      <c r="L15" s="99">
        <v>1.6141521763273372</v>
      </c>
      <c r="M15" s="99">
        <v>4.6396554140776081</v>
      </c>
      <c r="N15" s="99">
        <v>4.5970175960867978</v>
      </c>
      <c r="O15" s="99">
        <v>0.49066451896011815</v>
      </c>
      <c r="P15" s="99">
        <v>1.978138770031874</v>
      </c>
      <c r="Q15" s="99">
        <v>3.8575361784096991</v>
      </c>
      <c r="R15" s="99">
        <v>4.3838793400079146</v>
      </c>
      <c r="S15" s="99">
        <v>5.5083514223234502</v>
      </c>
      <c r="T15" s="99">
        <v>4.3266428082850537</v>
      </c>
      <c r="U15" s="99">
        <v>4.9832929390505312</v>
      </c>
      <c r="V15" s="99">
        <v>1.9242415828293307</v>
      </c>
      <c r="W15" s="99">
        <v>2.6126745060960501</v>
      </c>
      <c r="X15" s="99">
        <v>1.8924479011514037</v>
      </c>
      <c r="Y15" s="99">
        <v>18.381989140663713</v>
      </c>
      <c r="Z15" s="99">
        <v>6.5127775052801624</v>
      </c>
      <c r="AA15" s="99">
        <v>3.876608200638644</v>
      </c>
      <c r="AB15" s="99">
        <v>2.0829211421358726</v>
      </c>
      <c r="AC15" s="99">
        <v>3.8013183461538453</v>
      </c>
      <c r="AD15" s="99">
        <v>2.7321856698599838</v>
      </c>
      <c r="AE15" s="92">
        <v>1054.6279380269968</v>
      </c>
      <c r="AF15" s="92">
        <v>355775.15564225224</v>
      </c>
      <c r="AG15" s="100">
        <v>7.0941071250959356</v>
      </c>
      <c r="AH15" s="92">
        <v>1794.3561350303046</v>
      </c>
      <c r="AI15" s="99" t="s">
        <v>810</v>
      </c>
      <c r="AJ15" s="99">
        <v>119.69352569321121</v>
      </c>
      <c r="AK15" s="99">
        <v>111.81094428607014</v>
      </c>
      <c r="AL15" s="99">
        <v>231.5</v>
      </c>
      <c r="AM15" s="99">
        <v>188.84063401389145</v>
      </c>
      <c r="AN15" s="99">
        <v>55.600005469682628</v>
      </c>
      <c r="AO15" s="101">
        <v>3.024576236898453</v>
      </c>
      <c r="AP15" s="99">
        <v>92.785510137461088</v>
      </c>
      <c r="AQ15" s="99">
        <v>109.19644025876541</v>
      </c>
      <c r="AR15" s="99">
        <v>75.58498423126035</v>
      </c>
      <c r="AS15" s="99">
        <v>10.182086299555477</v>
      </c>
      <c r="AT15" s="99">
        <v>448.83223200541153</v>
      </c>
      <c r="AU15" s="99">
        <v>4.9442524904858045</v>
      </c>
      <c r="AV15" s="99">
        <v>11.003156505383465</v>
      </c>
      <c r="AW15" s="99">
        <v>4.6274984029844042</v>
      </c>
      <c r="AX15" s="99">
        <v>25.128034238789649</v>
      </c>
      <c r="AY15" s="99">
        <v>34.40830754316233</v>
      </c>
      <c r="AZ15" s="99">
        <v>3.4591584500105221</v>
      </c>
      <c r="BA15" s="99">
        <v>1.5976794758427577</v>
      </c>
      <c r="BB15" s="99">
        <v>13.714238951945307</v>
      </c>
      <c r="BC15" s="99">
        <v>35.858941052072026</v>
      </c>
      <c r="BD15" s="99">
        <v>28.389039588150837</v>
      </c>
      <c r="BE15" s="99">
        <v>34.7709768096936</v>
      </c>
      <c r="BF15" s="99">
        <v>92.9212443927225</v>
      </c>
      <c r="BG15" s="99">
        <v>5.8015571666458312</v>
      </c>
      <c r="BH15" s="99">
        <v>14.741821967074225</v>
      </c>
      <c r="BI15" s="99">
        <v>15.476114048043158</v>
      </c>
      <c r="BJ15" s="99">
        <v>3.3656653150805096</v>
      </c>
      <c r="BK15" s="99">
        <v>56.726051221716482</v>
      </c>
      <c r="BL15" s="99">
        <v>10.258887117157004</v>
      </c>
      <c r="BM15" s="99">
        <v>11.921023650354352</v>
      </c>
    </row>
    <row r="16" spans="1:65" x14ac:dyDescent="0.35">
      <c r="A16" s="13">
        <v>211260100</v>
      </c>
      <c r="B16" s="14" t="s">
        <v>204</v>
      </c>
      <c r="C16" s="14" t="s">
        <v>205</v>
      </c>
      <c r="D16" s="14" t="s">
        <v>206</v>
      </c>
      <c r="E16" s="99">
        <v>16.003333333333334</v>
      </c>
      <c r="F16" s="99">
        <v>6.618666666666666</v>
      </c>
      <c r="G16" s="99">
        <v>5.7766666666666673</v>
      </c>
      <c r="H16" s="99">
        <v>2.4477295216615951</v>
      </c>
      <c r="I16" s="99">
        <v>1.7133333333333332</v>
      </c>
      <c r="J16" s="99">
        <v>5.0933333333333337</v>
      </c>
      <c r="K16" s="99">
        <v>4.453333333333334</v>
      </c>
      <c r="L16" s="99">
        <v>2.0733333333333337</v>
      </c>
      <c r="M16" s="99">
        <v>4.916666666666667</v>
      </c>
      <c r="N16" s="99">
        <v>5.98</v>
      </c>
      <c r="O16" s="99">
        <v>0.98999999999999988</v>
      </c>
      <c r="P16" s="99">
        <v>2.37</v>
      </c>
      <c r="Q16" s="99">
        <v>5.3466666666666667</v>
      </c>
      <c r="R16" s="99">
        <v>5.31</v>
      </c>
      <c r="S16" s="99">
        <v>7.1766666666666667</v>
      </c>
      <c r="T16" s="99">
        <v>4.8566666666666665</v>
      </c>
      <c r="U16" s="99">
        <v>5.830000000000001</v>
      </c>
      <c r="V16" s="99">
        <v>1.8133333333333335</v>
      </c>
      <c r="W16" s="99">
        <v>2.84</v>
      </c>
      <c r="X16" s="99">
        <v>3.03</v>
      </c>
      <c r="Y16" s="99">
        <v>22.543333333333333</v>
      </c>
      <c r="Z16" s="99">
        <v>8.7566666666666659</v>
      </c>
      <c r="AA16" s="99">
        <v>4.833333333333333</v>
      </c>
      <c r="AB16" s="99">
        <v>1.9799999999999998</v>
      </c>
      <c r="AC16" s="99">
        <v>4.706666666666667</v>
      </c>
      <c r="AD16" s="99">
        <v>3.0566666666666666</v>
      </c>
      <c r="AE16" s="92">
        <v>1726.6666666666667</v>
      </c>
      <c r="AF16" s="92">
        <v>707522.33333333337</v>
      </c>
      <c r="AG16" s="100">
        <v>6.9950000000000001</v>
      </c>
      <c r="AH16" s="92">
        <v>3534.9369293307368</v>
      </c>
      <c r="AI16" s="99" t="s">
        <v>810</v>
      </c>
      <c r="AJ16" s="99">
        <v>96.745205699880501</v>
      </c>
      <c r="AK16" s="99">
        <v>135.34081657560225</v>
      </c>
      <c r="AL16" s="99">
        <v>232.09</v>
      </c>
      <c r="AM16" s="99">
        <v>189.00739999999999</v>
      </c>
      <c r="AN16" s="99">
        <v>65.073333333333323</v>
      </c>
      <c r="AO16" s="101">
        <v>3.9289999999999998</v>
      </c>
      <c r="AP16" s="99">
        <v>247.06666666666669</v>
      </c>
      <c r="AQ16" s="99">
        <v>215.28333333333333</v>
      </c>
      <c r="AR16" s="99">
        <v>153.23333333333332</v>
      </c>
      <c r="AS16" s="99">
        <v>12.376666666666667</v>
      </c>
      <c r="AT16" s="99">
        <v>522.08000000000004</v>
      </c>
      <c r="AU16" s="99">
        <v>5.5633333333333335</v>
      </c>
      <c r="AV16" s="99">
        <v>12.756666666666666</v>
      </c>
      <c r="AW16" s="99">
        <v>8.3566666666666674</v>
      </c>
      <c r="AX16" s="99">
        <v>28.209999999999997</v>
      </c>
      <c r="AY16" s="99">
        <v>47.266666666666673</v>
      </c>
      <c r="AZ16" s="99">
        <v>3.811322247226038</v>
      </c>
      <c r="BA16" s="99">
        <v>1.3066666666666666</v>
      </c>
      <c r="BB16" s="99">
        <v>16.209999999999997</v>
      </c>
      <c r="BC16" s="99">
        <v>40.116666666666667</v>
      </c>
      <c r="BD16" s="99">
        <v>30.863333333333333</v>
      </c>
      <c r="BE16" s="99">
        <v>32.28</v>
      </c>
      <c r="BF16" s="99">
        <v>122.61666666666667</v>
      </c>
      <c r="BG16" s="99">
        <v>8.3233333333333359</v>
      </c>
      <c r="BH16" s="99">
        <v>13.19</v>
      </c>
      <c r="BI16" s="99">
        <v>18.083333333333332</v>
      </c>
      <c r="BJ16" s="99">
        <v>3.776666666666666</v>
      </c>
      <c r="BK16" s="99">
        <v>83.083333333333329</v>
      </c>
      <c r="BL16" s="99">
        <v>13.483333333333333</v>
      </c>
      <c r="BM16" s="99">
        <v>15.493333333333332</v>
      </c>
    </row>
    <row r="17" spans="1:65" x14ac:dyDescent="0.35">
      <c r="A17" s="13">
        <v>221820300</v>
      </c>
      <c r="B17" s="14" t="s">
        <v>204</v>
      </c>
      <c r="C17" s="14" t="s">
        <v>207</v>
      </c>
      <c r="D17" s="14" t="s">
        <v>208</v>
      </c>
      <c r="E17" s="99">
        <v>15.61</v>
      </c>
      <c r="F17" s="99">
        <v>6.569866666666667</v>
      </c>
      <c r="G17" s="99">
        <v>5.8633333333333333</v>
      </c>
      <c r="H17" s="99">
        <v>2.0202057884953737</v>
      </c>
      <c r="I17" s="99">
        <v>1.7466666666666668</v>
      </c>
      <c r="J17" s="99">
        <v>5.16</v>
      </c>
      <c r="K17" s="99">
        <v>4.63</v>
      </c>
      <c r="L17" s="99">
        <v>2.09</v>
      </c>
      <c r="M17" s="99">
        <v>5.0733333333333333</v>
      </c>
      <c r="N17" s="99">
        <v>5.98</v>
      </c>
      <c r="O17" s="99">
        <v>0.98999999999999988</v>
      </c>
      <c r="P17" s="99">
        <v>2.37</v>
      </c>
      <c r="Q17" s="99">
        <v>5.4033333333333333</v>
      </c>
      <c r="R17" s="99">
        <v>5.3833333333333329</v>
      </c>
      <c r="S17" s="99">
        <v>7.2033333333333331</v>
      </c>
      <c r="T17" s="99">
        <v>4.9833333333333334</v>
      </c>
      <c r="U17" s="99">
        <v>5.68</v>
      </c>
      <c r="V17" s="99">
        <v>1.7666666666666666</v>
      </c>
      <c r="W17" s="99">
        <v>2.9066666666666667</v>
      </c>
      <c r="X17" s="99">
        <v>3.0666666666666669</v>
      </c>
      <c r="Y17" s="99">
        <v>22.49</v>
      </c>
      <c r="Z17" s="99">
        <v>8.8066666666666666</v>
      </c>
      <c r="AA17" s="99">
        <v>4.913333333333334</v>
      </c>
      <c r="AB17" s="99">
        <v>1.9433333333333334</v>
      </c>
      <c r="AC17" s="99">
        <v>4.8033333333333337</v>
      </c>
      <c r="AD17" s="99">
        <v>3.19</v>
      </c>
      <c r="AE17" s="92">
        <v>1439.5533333333333</v>
      </c>
      <c r="AF17" s="92">
        <v>496364</v>
      </c>
      <c r="AG17" s="100">
        <v>6.780666666666666</v>
      </c>
      <c r="AH17" s="92">
        <v>2423.4556085546806</v>
      </c>
      <c r="AI17" s="99" t="s">
        <v>810</v>
      </c>
      <c r="AJ17" s="99">
        <v>241.22474373180214</v>
      </c>
      <c r="AK17" s="99">
        <v>338.13300053471716</v>
      </c>
      <c r="AL17" s="99">
        <v>579.35</v>
      </c>
      <c r="AM17" s="99">
        <v>187.47540000000001</v>
      </c>
      <c r="AN17" s="99">
        <v>64.350000000000009</v>
      </c>
      <c r="AO17" s="101">
        <v>3.7999999999999994</v>
      </c>
      <c r="AP17" s="99">
        <v>274.44333333333333</v>
      </c>
      <c r="AQ17" s="99">
        <v>243.26666666666665</v>
      </c>
      <c r="AR17" s="99">
        <v>169.01666666666665</v>
      </c>
      <c r="AS17" s="99">
        <v>12.613333333333335</v>
      </c>
      <c r="AT17" s="99">
        <v>536.87</v>
      </c>
      <c r="AU17" s="99">
        <v>6.0333333333333323</v>
      </c>
      <c r="AV17" s="99">
        <v>13.49</v>
      </c>
      <c r="AW17" s="99">
        <v>8.32</v>
      </c>
      <c r="AX17" s="99">
        <v>32.063333333333333</v>
      </c>
      <c r="AY17" s="99">
        <v>51.326666666666661</v>
      </c>
      <c r="AZ17" s="99">
        <v>3.7657880390838869</v>
      </c>
      <c r="BA17" s="99">
        <v>1.3533333333333335</v>
      </c>
      <c r="BB17" s="99">
        <v>22.056666666666668</v>
      </c>
      <c r="BC17" s="99">
        <v>33.276666666666664</v>
      </c>
      <c r="BD17" s="99">
        <v>23.056666666666668</v>
      </c>
      <c r="BE17" s="99">
        <v>31.666666666666668</v>
      </c>
      <c r="BF17" s="99">
        <v>120.83333333333333</v>
      </c>
      <c r="BG17" s="99">
        <v>15.99</v>
      </c>
      <c r="BH17" s="99">
        <v>16.166666666666668</v>
      </c>
      <c r="BI17" s="99">
        <v>17.553333333333331</v>
      </c>
      <c r="BJ17" s="99">
        <v>4.2133333333333338</v>
      </c>
      <c r="BK17" s="99">
        <v>65.816666666666663</v>
      </c>
      <c r="BL17" s="99">
        <v>13.883333333333333</v>
      </c>
      <c r="BM17" s="99">
        <v>15.696666666666665</v>
      </c>
    </row>
    <row r="18" spans="1:65" x14ac:dyDescent="0.35">
      <c r="A18" s="13">
        <v>227940400</v>
      </c>
      <c r="B18" s="14" t="s">
        <v>204</v>
      </c>
      <c r="C18" s="14" t="s">
        <v>209</v>
      </c>
      <c r="D18" s="14" t="s">
        <v>210</v>
      </c>
      <c r="E18" s="99">
        <v>16.233848959835658</v>
      </c>
      <c r="F18" s="99">
        <v>6.6453133563130136</v>
      </c>
      <c r="G18" s="99">
        <v>6.1600632796014523</v>
      </c>
      <c r="H18" s="99">
        <v>1.6436609750704416</v>
      </c>
      <c r="I18" s="99">
        <v>1.7369439954845636</v>
      </c>
      <c r="J18" s="99">
        <v>5.042824255780463</v>
      </c>
      <c r="K18" s="99">
        <v>4.3563753980458486</v>
      </c>
      <c r="L18" s="99">
        <v>2.1558017897441322</v>
      </c>
      <c r="M18" s="99">
        <v>5.4762138576576485</v>
      </c>
      <c r="N18" s="99">
        <v>5.7349793770814905</v>
      </c>
      <c r="O18" s="99">
        <v>0.98676964670794864</v>
      </c>
      <c r="P18" s="99">
        <v>2.4020385298780167</v>
      </c>
      <c r="Q18" s="99">
        <v>4.8328813369037222</v>
      </c>
      <c r="R18" s="99">
        <v>5.4915734911841314</v>
      </c>
      <c r="S18" s="99">
        <v>7.2818355655494207</v>
      </c>
      <c r="T18" s="99">
        <v>4.8665087994501741</v>
      </c>
      <c r="U18" s="99">
        <v>5.7676420214884772</v>
      </c>
      <c r="V18" s="99">
        <v>1.6877603605196831</v>
      </c>
      <c r="W18" s="99">
        <v>2.8225840183613529</v>
      </c>
      <c r="X18" s="99">
        <v>3.0202493480505335</v>
      </c>
      <c r="Y18" s="99">
        <v>22.669929188948771</v>
      </c>
      <c r="Z18" s="99">
        <v>9.363786490033883</v>
      </c>
      <c r="AA18" s="99">
        <v>4.8278051967740465</v>
      </c>
      <c r="AB18" s="99">
        <v>1.8884809118234938</v>
      </c>
      <c r="AC18" s="99">
        <v>4.9505446928253924</v>
      </c>
      <c r="AD18" s="99">
        <v>3.0998035444153089</v>
      </c>
      <c r="AE18" s="92">
        <v>1749.0450923731905</v>
      </c>
      <c r="AF18" s="92">
        <v>676121.1213467106</v>
      </c>
      <c r="AG18" s="100">
        <v>6.7104661786612718</v>
      </c>
      <c r="AH18" s="92">
        <v>3274.6165687872876</v>
      </c>
      <c r="AI18" s="99" t="s">
        <v>810</v>
      </c>
      <c r="AJ18" s="99">
        <v>105.58273651571379</v>
      </c>
      <c r="AK18" s="99">
        <v>210.44726054297507</v>
      </c>
      <c r="AL18" s="99">
        <v>316.02999999999997</v>
      </c>
      <c r="AM18" s="99">
        <v>197.83251143013044</v>
      </c>
      <c r="AN18" s="99">
        <v>76.751517753090653</v>
      </c>
      <c r="AO18" s="101">
        <v>4.2650417157473033</v>
      </c>
      <c r="AP18" s="99">
        <v>286.92597545719758</v>
      </c>
      <c r="AQ18" s="99">
        <v>260.7999423126812</v>
      </c>
      <c r="AR18" s="99">
        <v>152.59881726806597</v>
      </c>
      <c r="AS18" s="99">
        <v>12.142167712854212</v>
      </c>
      <c r="AT18" s="99">
        <v>514.97346552603551</v>
      </c>
      <c r="AU18" s="99">
        <v>6.1125037416625547</v>
      </c>
      <c r="AV18" s="99">
        <v>13.027830970244375</v>
      </c>
      <c r="AW18" s="99">
        <v>10.828692278735945</v>
      </c>
      <c r="AX18" s="99">
        <v>24.073205047202688</v>
      </c>
      <c r="AY18" s="99">
        <v>56.217910326114499</v>
      </c>
      <c r="AZ18" s="99">
        <v>4.0556200744922846</v>
      </c>
      <c r="BA18" s="99">
        <v>1.3468625411652253</v>
      </c>
      <c r="BB18" s="99">
        <v>17.686576487738602</v>
      </c>
      <c r="BC18" s="99">
        <v>46.941515384149405</v>
      </c>
      <c r="BD18" s="99">
        <v>23.075103141087894</v>
      </c>
      <c r="BE18" s="99">
        <v>46.538193980298537</v>
      </c>
      <c r="BF18" s="99">
        <v>65.185960763774062</v>
      </c>
      <c r="BG18" s="99">
        <v>5.1288864110739061</v>
      </c>
      <c r="BH18" s="99">
        <v>12.641726656179211</v>
      </c>
      <c r="BI18" s="99">
        <v>16.184990678204588</v>
      </c>
      <c r="BJ18" s="99">
        <v>4.5598294900621985</v>
      </c>
      <c r="BK18" s="99">
        <v>100.47297994339802</v>
      </c>
      <c r="BL18" s="99">
        <v>13.436531999106878</v>
      </c>
      <c r="BM18" s="99">
        <v>15.314205050225759</v>
      </c>
    </row>
    <row r="19" spans="1:65" x14ac:dyDescent="0.35">
      <c r="A19" s="13">
        <v>288888550</v>
      </c>
      <c r="B19" s="14" t="s">
        <v>204</v>
      </c>
      <c r="C19" s="14" t="s">
        <v>812</v>
      </c>
      <c r="D19" s="14" t="s">
        <v>795</v>
      </c>
      <c r="E19" s="99">
        <v>15.665504667668714</v>
      </c>
      <c r="F19" s="99">
        <v>7.4567991748705005</v>
      </c>
      <c r="G19" s="99">
        <v>6.5310043442355621</v>
      </c>
      <c r="H19" s="99">
        <v>2.6357489311157503</v>
      </c>
      <c r="I19" s="99">
        <v>2.9106282313518617</v>
      </c>
      <c r="J19" s="99">
        <v>5.2446985839768798</v>
      </c>
      <c r="K19" s="99">
        <v>4.6198134554883366</v>
      </c>
      <c r="L19" s="99">
        <v>3.2286570510337991</v>
      </c>
      <c r="M19" s="99">
        <v>5.7489838667841537</v>
      </c>
      <c r="N19" s="99">
        <v>6.6355496330507</v>
      </c>
      <c r="O19" s="99">
        <v>0.97779290012667852</v>
      </c>
      <c r="P19" s="99">
        <v>3.1194265846106917</v>
      </c>
      <c r="Q19" s="99">
        <v>4.7756749529538167</v>
      </c>
      <c r="R19" s="99">
        <v>5.5101306035340647</v>
      </c>
      <c r="S19" s="99">
        <v>7.435860267375566</v>
      </c>
      <c r="T19" s="99">
        <v>5.0718146568156124</v>
      </c>
      <c r="U19" s="99">
        <v>5.6027238654821501</v>
      </c>
      <c r="V19" s="99">
        <v>1.8113933298494833</v>
      </c>
      <c r="W19" s="99">
        <v>2.9061430966138535</v>
      </c>
      <c r="X19" s="99">
        <v>3.6958430938162738</v>
      </c>
      <c r="Y19" s="99">
        <v>21.248315154049653</v>
      </c>
      <c r="Z19" s="99">
        <v>9.6540460860300801</v>
      </c>
      <c r="AA19" s="99">
        <v>5.0422456065699102</v>
      </c>
      <c r="AB19" s="99">
        <v>2.5133127304176464</v>
      </c>
      <c r="AC19" s="99">
        <v>4.2283486344284569</v>
      </c>
      <c r="AD19" s="99">
        <v>4.3025294199300896</v>
      </c>
      <c r="AE19" s="92">
        <v>1696.7356748842692</v>
      </c>
      <c r="AF19" s="92">
        <v>472775.2692432804</v>
      </c>
      <c r="AG19" s="100">
        <v>7.0613541286565242</v>
      </c>
      <c r="AH19" s="92">
        <v>2378.768188201399</v>
      </c>
      <c r="AI19" s="99" t="s">
        <v>810</v>
      </c>
      <c r="AJ19" s="99">
        <v>86.033071121972341</v>
      </c>
      <c r="AK19" s="99">
        <v>206.64670698610863</v>
      </c>
      <c r="AL19" s="99">
        <v>292.68</v>
      </c>
      <c r="AM19" s="99">
        <v>193.3875640235708</v>
      </c>
      <c r="AN19" s="99">
        <v>81.220598338821404</v>
      </c>
      <c r="AO19" s="101">
        <v>5.0816346652436701</v>
      </c>
      <c r="AP19" s="99">
        <v>245.59012702566005</v>
      </c>
      <c r="AQ19" s="99">
        <v>304.30413743174717</v>
      </c>
      <c r="AR19" s="99">
        <v>154.25405626016322</v>
      </c>
      <c r="AS19" s="99">
        <v>11.596092680284336</v>
      </c>
      <c r="AT19" s="99">
        <v>482.0282731717968</v>
      </c>
      <c r="AU19" s="99">
        <v>6.8808839195797935</v>
      </c>
      <c r="AV19" s="99">
        <v>20.127509628807061</v>
      </c>
      <c r="AW19" s="99">
        <v>7.1120718365873072</v>
      </c>
      <c r="AX19" s="99">
        <v>24.924790261362247</v>
      </c>
      <c r="AY19" s="99">
        <v>55.643728726009989</v>
      </c>
      <c r="AZ19" s="99">
        <v>3.5061087470050758</v>
      </c>
      <c r="BA19" s="99">
        <v>1.2083334481342252</v>
      </c>
      <c r="BB19" s="99">
        <v>15.480459303790568</v>
      </c>
      <c r="BC19" s="99">
        <v>44.621396106894046</v>
      </c>
      <c r="BD19" s="99">
        <v>28.123285243315497</v>
      </c>
      <c r="BE19" s="99">
        <v>56.236354228090498</v>
      </c>
      <c r="BF19" s="99">
        <v>97.948792219317568</v>
      </c>
      <c r="BG19" s="99">
        <v>14.970378356846382</v>
      </c>
      <c r="BH19" s="99">
        <v>12.649045802457479</v>
      </c>
      <c r="BI19" s="99">
        <v>11.421276010906269</v>
      </c>
      <c r="BJ19" s="99">
        <v>5.1896661557879717</v>
      </c>
      <c r="BK19" s="99">
        <v>92.550259308300028</v>
      </c>
      <c r="BL19" s="99">
        <v>13.259605364073643</v>
      </c>
      <c r="BM19" s="99">
        <v>16.19755186375011</v>
      </c>
    </row>
    <row r="20" spans="1:65" x14ac:dyDescent="0.35">
      <c r="A20" s="13">
        <v>429420150</v>
      </c>
      <c r="B20" s="14" t="s">
        <v>211</v>
      </c>
      <c r="C20" s="14" t="s">
        <v>214</v>
      </c>
      <c r="D20" s="14" t="s">
        <v>215</v>
      </c>
      <c r="E20" s="99">
        <v>13.342035928143714</v>
      </c>
      <c r="F20" s="99">
        <v>6.557777777777777</v>
      </c>
      <c r="G20" s="99">
        <v>4.8944095038434661</v>
      </c>
      <c r="H20" s="99">
        <v>1.1043729121278141</v>
      </c>
      <c r="I20" s="99">
        <v>1.2933333333333334</v>
      </c>
      <c r="J20" s="99">
        <v>4.786749654218533</v>
      </c>
      <c r="K20" s="99">
        <v>5.2668499660556689</v>
      </c>
      <c r="L20" s="99">
        <v>1.6649074074074075</v>
      </c>
      <c r="M20" s="99">
        <v>4.3737632275132272</v>
      </c>
      <c r="N20" s="99">
        <v>4.6294457274826799</v>
      </c>
      <c r="O20" s="99">
        <v>0.70666666666666667</v>
      </c>
      <c r="P20" s="99">
        <v>1.8166666666666667</v>
      </c>
      <c r="Q20" s="99">
        <v>3.9144727530077845</v>
      </c>
      <c r="R20" s="99">
        <v>4.3935799701046339</v>
      </c>
      <c r="S20" s="99">
        <v>6.0047922998986829</v>
      </c>
      <c r="T20" s="99">
        <v>3.9434638816362053</v>
      </c>
      <c r="U20" s="99">
        <v>5.3841251596424007</v>
      </c>
      <c r="V20" s="99">
        <v>1.6495705521472395</v>
      </c>
      <c r="W20" s="99">
        <v>2.4168758716875871</v>
      </c>
      <c r="X20" s="99">
        <v>2.1792592592592595</v>
      </c>
      <c r="Y20" s="99">
        <v>19.789476891823259</v>
      </c>
      <c r="Z20" s="99">
        <v>7.3181013868962212</v>
      </c>
      <c r="AA20" s="99">
        <v>3.8533333333333331</v>
      </c>
      <c r="AB20" s="99">
        <v>1.8619093851132684</v>
      </c>
      <c r="AC20" s="99">
        <v>3.8059903381642513</v>
      </c>
      <c r="AD20" s="99">
        <v>2.8418518518518514</v>
      </c>
      <c r="AE20" s="92">
        <v>1235.2433333333333</v>
      </c>
      <c r="AF20" s="92">
        <v>524615.33333333337</v>
      </c>
      <c r="AG20" s="100">
        <v>6.3166111110000003</v>
      </c>
      <c r="AH20" s="92">
        <v>2439.2034703743784</v>
      </c>
      <c r="AI20" s="99" t="s">
        <v>810</v>
      </c>
      <c r="AJ20" s="99">
        <v>71.152940500000014</v>
      </c>
      <c r="AK20" s="99">
        <v>87.72331358485927</v>
      </c>
      <c r="AL20" s="99">
        <v>158.87</v>
      </c>
      <c r="AM20" s="99">
        <v>183.34065000000001</v>
      </c>
      <c r="AN20" s="99">
        <v>59.523333333333333</v>
      </c>
      <c r="AO20" s="101">
        <v>3.4104797816666665</v>
      </c>
      <c r="AP20" s="99">
        <v>105.5</v>
      </c>
      <c r="AQ20" s="99">
        <v>108.89</v>
      </c>
      <c r="AR20" s="99">
        <v>109.05666666666667</v>
      </c>
      <c r="AS20" s="99">
        <v>10.639834447628145</v>
      </c>
      <c r="AT20" s="99">
        <v>493.84999999999997</v>
      </c>
      <c r="AU20" s="99">
        <v>4.3400000000000007</v>
      </c>
      <c r="AV20" s="99">
        <v>8.98</v>
      </c>
      <c r="AW20" s="99">
        <v>4.47</v>
      </c>
      <c r="AX20" s="99">
        <v>17.666666666666668</v>
      </c>
      <c r="AY20" s="99">
        <v>35.113333333333337</v>
      </c>
      <c r="AZ20" s="99">
        <v>3.7006730769230765</v>
      </c>
      <c r="BA20" s="99">
        <v>1.3125520833333333</v>
      </c>
      <c r="BB20" s="99">
        <v>17.833333333333332</v>
      </c>
      <c r="BC20" s="99">
        <v>24.899999999999995</v>
      </c>
      <c r="BD20" s="99">
        <v>17.566666666666666</v>
      </c>
      <c r="BE20" s="99">
        <v>25.463333333333335</v>
      </c>
      <c r="BF20" s="99">
        <v>79</v>
      </c>
      <c r="BG20" s="99">
        <v>4.333333333333333</v>
      </c>
      <c r="BH20" s="99">
        <v>8.3766666666666669</v>
      </c>
      <c r="BI20" s="99">
        <v>6.666666666666667</v>
      </c>
      <c r="BJ20" s="99">
        <v>3.3166666666666669</v>
      </c>
      <c r="BK20" s="99">
        <v>79</v>
      </c>
      <c r="BL20" s="99">
        <v>10.962964867180807</v>
      </c>
      <c r="BM20" s="99">
        <v>11.909135704874835</v>
      </c>
    </row>
    <row r="21" spans="1:65" x14ac:dyDescent="0.35">
      <c r="A21" s="13">
        <v>422380300</v>
      </c>
      <c r="B21" s="14" t="s">
        <v>211</v>
      </c>
      <c r="C21" s="14" t="s">
        <v>212</v>
      </c>
      <c r="D21" s="14" t="s">
        <v>213</v>
      </c>
      <c r="E21" s="99">
        <v>14.04</v>
      </c>
      <c r="F21" s="99">
        <v>6.1398798045406666</v>
      </c>
      <c r="G21" s="99">
        <v>4.8033333333333337</v>
      </c>
      <c r="H21" s="99">
        <v>1.4633333333333332</v>
      </c>
      <c r="I21" s="99">
        <v>1.3066666666666666</v>
      </c>
      <c r="J21" s="99">
        <v>4.8899999999999997</v>
      </c>
      <c r="K21" s="99">
        <v>5.3</v>
      </c>
      <c r="L21" s="99">
        <v>1.7166666666666668</v>
      </c>
      <c r="M21" s="99">
        <v>4.416666666666667</v>
      </c>
      <c r="N21" s="99">
        <v>4.66</v>
      </c>
      <c r="O21" s="99">
        <v>0.69</v>
      </c>
      <c r="P21" s="99">
        <v>1.8099999999999998</v>
      </c>
      <c r="Q21" s="99">
        <v>4.1499999999999995</v>
      </c>
      <c r="R21" s="99">
        <v>4.3599999999999994</v>
      </c>
      <c r="S21" s="99">
        <v>6.12</v>
      </c>
      <c r="T21" s="99">
        <v>4</v>
      </c>
      <c r="U21" s="99">
        <v>5.3933333333333335</v>
      </c>
      <c r="V21" s="99">
        <v>1.7866666666666664</v>
      </c>
      <c r="W21" s="99">
        <v>2.34</v>
      </c>
      <c r="X21" s="99">
        <v>2.3066666666666666</v>
      </c>
      <c r="Y21" s="99">
        <v>19.616666666666667</v>
      </c>
      <c r="Z21" s="99">
        <v>7.373333333333334</v>
      </c>
      <c r="AA21" s="99">
        <v>4</v>
      </c>
      <c r="AB21" s="99">
        <v>1.92</v>
      </c>
      <c r="AC21" s="99">
        <v>3.9333333333333336</v>
      </c>
      <c r="AD21" s="99">
        <v>2.8266666666666667</v>
      </c>
      <c r="AE21" s="92">
        <v>1853.3333333333333</v>
      </c>
      <c r="AF21" s="92">
        <v>699045.66666666663</v>
      </c>
      <c r="AG21" s="100">
        <v>6.7736190476190474</v>
      </c>
      <c r="AH21" s="92">
        <v>3416.0922940118835</v>
      </c>
      <c r="AI21" s="99" t="s">
        <v>810</v>
      </c>
      <c r="AJ21" s="99">
        <v>81.941977901002318</v>
      </c>
      <c r="AK21" s="99">
        <v>63.840529585298107</v>
      </c>
      <c r="AL21" s="99">
        <v>145.78</v>
      </c>
      <c r="AM21" s="99">
        <v>185.71214999999998</v>
      </c>
      <c r="AN21" s="99">
        <v>72.353333333333325</v>
      </c>
      <c r="AO21" s="101">
        <v>3.926166666666667</v>
      </c>
      <c r="AP21" s="99">
        <v>169.83333333333334</v>
      </c>
      <c r="AQ21" s="99">
        <v>136</v>
      </c>
      <c r="AR21" s="99">
        <v>124.16666666666667</v>
      </c>
      <c r="AS21" s="99">
        <v>11.196666666666665</v>
      </c>
      <c r="AT21" s="99">
        <v>521.55666666666673</v>
      </c>
      <c r="AU21" s="99">
        <v>6.79</v>
      </c>
      <c r="AV21" s="99">
        <v>14.823333333333332</v>
      </c>
      <c r="AW21" s="99">
        <v>5.69</v>
      </c>
      <c r="AX21" s="99">
        <v>30</v>
      </c>
      <c r="AY21" s="99">
        <v>45.833333333333336</v>
      </c>
      <c r="AZ21" s="99">
        <v>3.4066666666666663</v>
      </c>
      <c r="BA21" s="99">
        <v>1.3499999999999999</v>
      </c>
      <c r="BB21" s="99">
        <v>17.440000000000001</v>
      </c>
      <c r="BC21" s="99">
        <v>51.663333333333334</v>
      </c>
      <c r="BD21" s="99">
        <v>36.166666666666664</v>
      </c>
      <c r="BE21" s="99">
        <v>48.99666666666667</v>
      </c>
      <c r="BF21" s="99">
        <v>93</v>
      </c>
      <c r="BG21" s="99">
        <v>9.7433333333333341</v>
      </c>
      <c r="BH21" s="99">
        <v>13.083333333333334</v>
      </c>
      <c r="BI21" s="99">
        <v>27.5</v>
      </c>
      <c r="BJ21" s="99">
        <v>3.4500000000000006</v>
      </c>
      <c r="BK21" s="99">
        <v>68.583333333333329</v>
      </c>
      <c r="BL21" s="99">
        <v>11.300000000000002</v>
      </c>
      <c r="BM21" s="99">
        <v>11.39</v>
      </c>
    </row>
    <row r="22" spans="1:65" x14ac:dyDescent="0.35">
      <c r="A22" s="13">
        <v>429420400</v>
      </c>
      <c r="B22" s="14" t="s">
        <v>211</v>
      </c>
      <c r="C22" s="14" t="s">
        <v>214</v>
      </c>
      <c r="D22" s="14" t="s">
        <v>216</v>
      </c>
      <c r="E22" s="99">
        <v>14.666666666666666</v>
      </c>
      <c r="F22" s="99">
        <v>6.3030927835051545</v>
      </c>
      <c r="G22" s="99">
        <v>4.8466666666666667</v>
      </c>
      <c r="H22" s="99">
        <v>1.5950196078431373</v>
      </c>
      <c r="I22" s="99">
        <v>1.2233333333333334</v>
      </c>
      <c r="J22" s="99">
        <v>4.8</v>
      </c>
      <c r="K22" s="99">
        <v>5.2966666666666669</v>
      </c>
      <c r="L22" s="99">
        <v>1.68</v>
      </c>
      <c r="M22" s="99">
        <v>4.666666666666667</v>
      </c>
      <c r="N22" s="99">
        <v>4.66</v>
      </c>
      <c r="O22" s="99">
        <v>0.69999999999999984</v>
      </c>
      <c r="P22" s="99">
        <v>1.8099999999999998</v>
      </c>
      <c r="Q22" s="99">
        <v>4.2833333333333341</v>
      </c>
      <c r="R22" s="99">
        <v>4.4300000000000006</v>
      </c>
      <c r="S22" s="99">
        <v>6.0166666666666666</v>
      </c>
      <c r="T22" s="99">
        <v>3.9266666666666663</v>
      </c>
      <c r="U22" s="99">
        <v>5.28</v>
      </c>
      <c r="V22" s="99">
        <v>1.6733333333333331</v>
      </c>
      <c r="W22" s="99">
        <v>2.4000000000000004</v>
      </c>
      <c r="X22" s="99">
        <v>2.1199999999999997</v>
      </c>
      <c r="Y22" s="99">
        <v>19.673333333333336</v>
      </c>
      <c r="Z22" s="99">
        <v>7.2833333333333323</v>
      </c>
      <c r="AA22" s="99">
        <v>3.81</v>
      </c>
      <c r="AB22" s="99">
        <v>1.9466666666666665</v>
      </c>
      <c r="AC22" s="99">
        <v>4.03</v>
      </c>
      <c r="AD22" s="99">
        <v>2.7899999999999996</v>
      </c>
      <c r="AE22" s="92">
        <v>1549.5833333333333</v>
      </c>
      <c r="AF22" s="92">
        <v>1065764</v>
      </c>
      <c r="AG22" s="100">
        <v>6.7316666666666665</v>
      </c>
      <c r="AH22" s="92">
        <v>5184.1245823794416</v>
      </c>
      <c r="AI22" s="99">
        <v>147.64668275391557</v>
      </c>
      <c r="AJ22" s="99" t="s">
        <v>810</v>
      </c>
      <c r="AK22" s="99" t="s">
        <v>810</v>
      </c>
      <c r="AL22" s="99">
        <v>147.64668275391557</v>
      </c>
      <c r="AM22" s="99">
        <v>183.34065000000001</v>
      </c>
      <c r="AN22" s="99">
        <v>41.983333333333327</v>
      </c>
      <c r="AO22" s="101">
        <v>3.8956868850000004</v>
      </c>
      <c r="AP22" s="99">
        <v>143.04333333333332</v>
      </c>
      <c r="AQ22" s="99">
        <v>114.66666666666667</v>
      </c>
      <c r="AR22" s="99">
        <v>106.22333333333334</v>
      </c>
      <c r="AS22" s="99">
        <v>10.466666666666667</v>
      </c>
      <c r="AT22" s="99">
        <v>480</v>
      </c>
      <c r="AU22" s="99">
        <v>7.0900000000000007</v>
      </c>
      <c r="AV22" s="99">
        <v>13.76</v>
      </c>
      <c r="AW22" s="99">
        <v>5.1566666666666672</v>
      </c>
      <c r="AX22" s="99">
        <v>18.39</v>
      </c>
      <c r="AY22" s="99">
        <v>45.416666666666664</v>
      </c>
      <c r="AZ22" s="99">
        <v>3.7399999999999998</v>
      </c>
      <c r="BA22" s="99">
        <v>1.2966666666666666</v>
      </c>
      <c r="BB22" s="99">
        <v>14.773333333333333</v>
      </c>
      <c r="BC22" s="99">
        <v>53.916666666666664</v>
      </c>
      <c r="BD22" s="99">
        <v>42</v>
      </c>
      <c r="BE22" s="99">
        <v>49</v>
      </c>
      <c r="BF22" s="99">
        <v>81.666666666666671</v>
      </c>
      <c r="BG22" s="99">
        <v>12</v>
      </c>
      <c r="BH22" s="99">
        <v>10.126666666666667</v>
      </c>
      <c r="BI22" s="99">
        <v>16.946666666666669</v>
      </c>
      <c r="BJ22" s="99">
        <v>3.9233333333333333</v>
      </c>
      <c r="BK22" s="99">
        <v>72.666666666666671</v>
      </c>
      <c r="BL22" s="99">
        <v>10.873333333333335</v>
      </c>
      <c r="BM22" s="99">
        <v>11.883333333333333</v>
      </c>
    </row>
    <row r="23" spans="1:65" x14ac:dyDescent="0.35">
      <c r="A23" s="13">
        <v>438060100</v>
      </c>
      <c r="B23" s="14" t="s">
        <v>211</v>
      </c>
      <c r="C23" s="14" t="s">
        <v>217</v>
      </c>
      <c r="D23" s="14" t="s">
        <v>864</v>
      </c>
      <c r="E23" s="99">
        <v>14.097363063090464</v>
      </c>
      <c r="F23" s="99">
        <v>5.7495388492431436</v>
      </c>
      <c r="G23" s="99">
        <v>4.9863602700157683</v>
      </c>
      <c r="H23" s="99">
        <v>1.4683054464337939</v>
      </c>
      <c r="I23" s="99">
        <v>1.3039250510040132</v>
      </c>
      <c r="J23" s="99">
        <v>4.8374228947732023</v>
      </c>
      <c r="K23" s="99">
        <v>5.9040069505366697</v>
      </c>
      <c r="L23" s="99">
        <v>1.7467812810296952</v>
      </c>
      <c r="M23" s="99">
        <v>4.5175508725171385</v>
      </c>
      <c r="N23" s="99">
        <v>4.543939186625745</v>
      </c>
      <c r="O23" s="99">
        <v>0.70882576638122641</v>
      </c>
      <c r="P23" s="99">
        <v>1.8458608002498453</v>
      </c>
      <c r="Q23" s="99">
        <v>4.2873199343663106</v>
      </c>
      <c r="R23" s="99">
        <v>4.3714882661269714</v>
      </c>
      <c r="S23" s="99">
        <v>6.3969735057111698</v>
      </c>
      <c r="T23" s="99">
        <v>4.027077994914511</v>
      </c>
      <c r="U23" s="99">
        <v>5.5202427686363151</v>
      </c>
      <c r="V23" s="99">
        <v>1.6601504266251066</v>
      </c>
      <c r="W23" s="99">
        <v>2.3991260440929016</v>
      </c>
      <c r="X23" s="99">
        <v>2.2153306312267769</v>
      </c>
      <c r="Y23" s="99">
        <v>20.507466869518272</v>
      </c>
      <c r="Z23" s="99">
        <v>7.4142430197837177</v>
      </c>
      <c r="AA23" s="99">
        <v>3.8678428734541375</v>
      </c>
      <c r="AB23" s="99">
        <v>1.8887950048279833</v>
      </c>
      <c r="AC23" s="99">
        <v>3.9206723769020448</v>
      </c>
      <c r="AD23" s="99">
        <v>2.8164381570964703</v>
      </c>
      <c r="AE23" s="92">
        <v>1892.6570236677019</v>
      </c>
      <c r="AF23" s="92">
        <v>616134.16215806466</v>
      </c>
      <c r="AG23" s="100">
        <v>6.73520920526152</v>
      </c>
      <c r="AH23" s="92">
        <v>2990.5151889291719</v>
      </c>
      <c r="AI23" s="99">
        <v>193.36806657458851</v>
      </c>
      <c r="AJ23" s="99" t="s">
        <v>810</v>
      </c>
      <c r="AK23" s="99" t="s">
        <v>810</v>
      </c>
      <c r="AL23" s="99">
        <v>193.36806657458851</v>
      </c>
      <c r="AM23" s="99">
        <v>184.31927594201838</v>
      </c>
      <c r="AN23" s="99">
        <v>66.63153982677801</v>
      </c>
      <c r="AO23" s="101">
        <v>4.4696546673870179</v>
      </c>
      <c r="AP23" s="99">
        <v>105.08540656374755</v>
      </c>
      <c r="AQ23" s="99">
        <v>126.57612102544583</v>
      </c>
      <c r="AR23" s="99">
        <v>108.46642456057231</v>
      </c>
      <c r="AS23" s="99">
        <v>10.93276194476462</v>
      </c>
      <c r="AT23" s="99">
        <v>529.91589155754184</v>
      </c>
      <c r="AU23" s="99">
        <v>6.4200241070678699</v>
      </c>
      <c r="AV23" s="99">
        <v>13.21542466961246</v>
      </c>
      <c r="AW23" s="99">
        <v>5.3256675129763522</v>
      </c>
      <c r="AX23" s="99">
        <v>31.994558967305796</v>
      </c>
      <c r="AY23" s="99">
        <v>51.630564596605815</v>
      </c>
      <c r="AZ23" s="99">
        <v>3.7417420709268288</v>
      </c>
      <c r="BA23" s="99">
        <v>1.2377484292426841</v>
      </c>
      <c r="BB23" s="99">
        <v>14.69064539506026</v>
      </c>
      <c r="BC23" s="99">
        <v>48.240451259172652</v>
      </c>
      <c r="BD23" s="99">
        <v>24.871730856186065</v>
      </c>
      <c r="BE23" s="99">
        <v>43.628243589376005</v>
      </c>
      <c r="BF23" s="99">
        <v>127.843416645613</v>
      </c>
      <c r="BG23" s="99">
        <v>29.194459256384665</v>
      </c>
      <c r="BH23" s="99">
        <v>12.43450848624345</v>
      </c>
      <c r="BI23" s="99">
        <v>24.028747472982918</v>
      </c>
      <c r="BJ23" s="99">
        <v>3.7980003724370057</v>
      </c>
      <c r="BK23" s="99">
        <v>63.210550424761728</v>
      </c>
      <c r="BL23" s="99">
        <v>11.372819221709003</v>
      </c>
      <c r="BM23" s="99">
        <v>11.891976897727673</v>
      </c>
    </row>
    <row r="24" spans="1:65" x14ac:dyDescent="0.35">
      <c r="A24" s="13">
        <v>438060600</v>
      </c>
      <c r="B24" s="14" t="s">
        <v>211</v>
      </c>
      <c r="C24" s="14" t="s">
        <v>217</v>
      </c>
      <c r="D24" s="14" t="s">
        <v>218</v>
      </c>
      <c r="E24" s="99">
        <v>13.93</v>
      </c>
      <c r="F24" s="99">
        <v>6.1653286384976527</v>
      </c>
      <c r="G24" s="99">
        <v>5.0066666666666668</v>
      </c>
      <c r="H24" s="99">
        <v>1.4089411764705881</v>
      </c>
      <c r="I24" s="99">
        <v>1.3733333333333331</v>
      </c>
      <c r="J24" s="99">
        <v>4.7833333333333341</v>
      </c>
      <c r="K24" s="99">
        <v>5.253333333333333</v>
      </c>
      <c r="L24" s="99">
        <v>1.7566666666666666</v>
      </c>
      <c r="M24" s="99">
        <v>4.5333333333333332</v>
      </c>
      <c r="N24" s="99">
        <v>4.6000000000000005</v>
      </c>
      <c r="O24" s="99">
        <v>0.73</v>
      </c>
      <c r="P24" s="99">
        <v>1.8499999999999999</v>
      </c>
      <c r="Q24" s="99">
        <v>4.3966666666666665</v>
      </c>
      <c r="R24" s="99">
        <v>4.4200000000000008</v>
      </c>
      <c r="S24" s="99">
        <v>6.5466666666666669</v>
      </c>
      <c r="T24" s="99">
        <v>4.0866666666666669</v>
      </c>
      <c r="U24" s="99">
        <v>5.62</v>
      </c>
      <c r="V24" s="99">
        <v>1.6199999999999999</v>
      </c>
      <c r="W24" s="99">
        <v>2.4833333333333329</v>
      </c>
      <c r="X24" s="99">
        <v>2.3066666666666666</v>
      </c>
      <c r="Y24" s="99">
        <v>20.776666666666667</v>
      </c>
      <c r="Z24" s="99">
        <v>7.4266666666666667</v>
      </c>
      <c r="AA24" s="99">
        <v>3.9766666666666666</v>
      </c>
      <c r="AB24" s="99">
        <v>1.8533333333333335</v>
      </c>
      <c r="AC24" s="99">
        <v>4.05</v>
      </c>
      <c r="AD24" s="99">
        <v>2.8766666666666665</v>
      </c>
      <c r="AE24" s="92">
        <v>2051.1933333333332</v>
      </c>
      <c r="AF24" s="92">
        <v>518848</v>
      </c>
      <c r="AG24" s="100">
        <v>6.8894666666666673</v>
      </c>
      <c r="AH24" s="92">
        <v>2561.1080414090943</v>
      </c>
      <c r="AI24" s="99">
        <v>193.93128855878822</v>
      </c>
      <c r="AJ24" s="99" t="s">
        <v>810</v>
      </c>
      <c r="AK24" s="99" t="s">
        <v>810</v>
      </c>
      <c r="AL24" s="99">
        <v>193.93128855878822</v>
      </c>
      <c r="AM24" s="99">
        <v>186.4787</v>
      </c>
      <c r="AN24" s="99">
        <v>60.833333333333336</v>
      </c>
      <c r="AO24" s="101">
        <v>3.5389166666666667</v>
      </c>
      <c r="AP24" s="99">
        <v>107.63</v>
      </c>
      <c r="AQ24" s="99">
        <v>99</v>
      </c>
      <c r="AR24" s="99">
        <v>120.5</v>
      </c>
      <c r="AS24" s="99">
        <v>11.036666666666667</v>
      </c>
      <c r="AT24" s="99">
        <v>486.37666666666672</v>
      </c>
      <c r="AU24" s="99">
        <v>4.34</v>
      </c>
      <c r="AV24" s="99">
        <v>12.116666666666667</v>
      </c>
      <c r="AW24" s="99">
        <v>4.0366666666666662</v>
      </c>
      <c r="AX24" s="99">
        <v>18.209999999999997</v>
      </c>
      <c r="AY24" s="99">
        <v>55.833333333333336</v>
      </c>
      <c r="AZ24" s="99">
        <v>3.543333333333333</v>
      </c>
      <c r="BA24" s="99">
        <v>1.3233333333333333</v>
      </c>
      <c r="BB24" s="99">
        <v>17.433333333333334</v>
      </c>
      <c r="BC24" s="99">
        <v>25.98</v>
      </c>
      <c r="BD24" s="99">
        <v>26.033333333333331</v>
      </c>
      <c r="BE24" s="99">
        <v>31.790000000000003</v>
      </c>
      <c r="BF24" s="99">
        <v>78.016666666666666</v>
      </c>
      <c r="BG24" s="99">
        <v>9.99</v>
      </c>
      <c r="BH24" s="99">
        <v>9.7100000000000009</v>
      </c>
      <c r="BI24" s="99">
        <v>21.973333333333333</v>
      </c>
      <c r="BJ24" s="99">
        <v>3.1233333333333331</v>
      </c>
      <c r="BK24" s="99">
        <v>63.890000000000008</v>
      </c>
      <c r="BL24" s="99">
        <v>11.513333333333334</v>
      </c>
      <c r="BM24" s="99">
        <v>12.633333333333335</v>
      </c>
    </row>
    <row r="25" spans="1:65" x14ac:dyDescent="0.35">
      <c r="A25" s="13">
        <v>439150650</v>
      </c>
      <c r="B25" s="14" t="s">
        <v>211</v>
      </c>
      <c r="C25" s="14" t="s">
        <v>220</v>
      </c>
      <c r="D25" s="14" t="s">
        <v>221</v>
      </c>
      <c r="E25" s="99">
        <v>13.983333333333333</v>
      </c>
      <c r="F25" s="99">
        <v>6.0799761693933334</v>
      </c>
      <c r="G25" s="99">
        <v>4.8999999999999995</v>
      </c>
      <c r="H25" s="99">
        <v>1.4690588235294115</v>
      </c>
      <c r="I25" s="99">
        <v>1.3466666666666667</v>
      </c>
      <c r="J25" s="99">
        <v>4.91</v>
      </c>
      <c r="K25" s="99">
        <v>5.2433333333333332</v>
      </c>
      <c r="L25" s="99">
        <v>1.8</v>
      </c>
      <c r="M25" s="99">
        <v>4.78</v>
      </c>
      <c r="N25" s="99">
        <v>4.6566666666666672</v>
      </c>
      <c r="O25" s="99">
        <v>0.69</v>
      </c>
      <c r="P25" s="99">
        <v>1.8099999999999998</v>
      </c>
      <c r="Q25" s="99">
        <v>4.25</v>
      </c>
      <c r="R25" s="99">
        <v>4.4866666666666672</v>
      </c>
      <c r="S25" s="99">
        <v>6.3299999999999992</v>
      </c>
      <c r="T25" s="99">
        <v>4.0133333333333328</v>
      </c>
      <c r="U25" s="99">
        <v>5.543333333333333</v>
      </c>
      <c r="V25" s="99">
        <v>1.8566666666666667</v>
      </c>
      <c r="W25" s="99">
        <v>2.4133333333333336</v>
      </c>
      <c r="X25" s="99">
        <v>2.27</v>
      </c>
      <c r="Y25" s="99">
        <v>19.970000000000002</v>
      </c>
      <c r="Z25" s="99">
        <v>7.6133333333333333</v>
      </c>
      <c r="AA25" s="99">
        <v>4.0566666666666675</v>
      </c>
      <c r="AB25" s="99">
        <v>2.0100000000000002</v>
      </c>
      <c r="AC25" s="99">
        <v>4</v>
      </c>
      <c r="AD25" s="99">
        <v>2.8766666666666665</v>
      </c>
      <c r="AE25" s="92">
        <v>1891.7766666666666</v>
      </c>
      <c r="AF25" s="92">
        <v>766716.66666666663</v>
      </c>
      <c r="AG25" s="100">
        <v>6.5177777777777779</v>
      </c>
      <c r="AH25" s="92">
        <v>3647.0145138719031</v>
      </c>
      <c r="AI25" s="99" t="s">
        <v>810</v>
      </c>
      <c r="AJ25" s="99">
        <v>81.947036191666669</v>
      </c>
      <c r="AK25" s="99">
        <v>65.368985033127998</v>
      </c>
      <c r="AL25" s="99">
        <v>147.32</v>
      </c>
      <c r="AM25" s="99">
        <v>190.63094999999998</v>
      </c>
      <c r="AN25" s="99">
        <v>61.780000000000008</v>
      </c>
      <c r="AO25" s="101">
        <v>3.6633333333333336</v>
      </c>
      <c r="AP25" s="99">
        <v>102.05666666666667</v>
      </c>
      <c r="AQ25" s="99">
        <v>93.856666666666669</v>
      </c>
      <c r="AR25" s="99">
        <v>100.07000000000001</v>
      </c>
      <c r="AS25" s="99">
        <v>10.953333333333333</v>
      </c>
      <c r="AT25" s="99">
        <v>524.79999999999995</v>
      </c>
      <c r="AU25" s="99">
        <v>7.79</v>
      </c>
      <c r="AV25" s="99">
        <v>13.339999999999998</v>
      </c>
      <c r="AW25" s="99">
        <v>5.2733333333333334</v>
      </c>
      <c r="AX25" s="99">
        <v>26.776666666666667</v>
      </c>
      <c r="AY25" s="99">
        <v>54.443333333333328</v>
      </c>
      <c r="AZ25" s="99">
        <v>3.4433333333333334</v>
      </c>
      <c r="BA25" s="99">
        <v>1.3866666666666667</v>
      </c>
      <c r="BB25" s="99">
        <v>18.036666666666665</v>
      </c>
      <c r="BC25" s="99">
        <v>50.883333333333333</v>
      </c>
      <c r="BD25" s="99">
        <v>35.993333333333339</v>
      </c>
      <c r="BE25" s="99">
        <v>50.94</v>
      </c>
      <c r="BF25" s="99">
        <v>105.40666666666665</v>
      </c>
      <c r="BG25" s="99">
        <v>13.323333333333332</v>
      </c>
      <c r="BH25" s="99">
        <v>9.9633333333333329</v>
      </c>
      <c r="BI25" s="99">
        <v>15.556666666666667</v>
      </c>
      <c r="BJ25" s="99">
        <v>3.9066666666666667</v>
      </c>
      <c r="BK25" s="99">
        <v>62.72</v>
      </c>
      <c r="BL25" s="99">
        <v>11.236666666666666</v>
      </c>
      <c r="BM25" s="99">
        <v>12.07</v>
      </c>
    </row>
    <row r="26" spans="1:65" x14ac:dyDescent="0.35">
      <c r="A26" s="13">
        <v>438060750</v>
      </c>
      <c r="B26" s="14" t="s">
        <v>211</v>
      </c>
      <c r="C26" s="14" t="s">
        <v>217</v>
      </c>
      <c r="D26" s="14" t="s">
        <v>219</v>
      </c>
      <c r="E26" s="99">
        <v>13.905478395061728</v>
      </c>
      <c r="F26" s="99">
        <v>5.2117805618830673</v>
      </c>
      <c r="G26" s="99">
        <v>4.9289409368635431</v>
      </c>
      <c r="H26" s="99">
        <v>1.7258550837553566</v>
      </c>
      <c r="I26" s="99">
        <v>1.3323558897243106</v>
      </c>
      <c r="J26" s="99">
        <v>4.7833333333333341</v>
      </c>
      <c r="K26" s="99">
        <v>4.585797101449276</v>
      </c>
      <c r="L26" s="99">
        <v>1.6091238095238094</v>
      </c>
      <c r="M26" s="99">
        <v>4.5333333333333332</v>
      </c>
      <c r="N26" s="99">
        <v>4.0498742138364783</v>
      </c>
      <c r="O26" s="99">
        <v>0.65902777777777777</v>
      </c>
      <c r="P26" s="99">
        <v>1.6704736842105261</v>
      </c>
      <c r="Q26" s="99">
        <v>4.0429224270353297</v>
      </c>
      <c r="R26" s="99">
        <v>3.9580076628352487</v>
      </c>
      <c r="S26" s="99">
        <v>6.2061111111111105</v>
      </c>
      <c r="T26" s="99">
        <v>3.6908762886597937</v>
      </c>
      <c r="U26" s="99">
        <v>5.4312718505123572</v>
      </c>
      <c r="V26" s="99">
        <v>1.5961431623931623</v>
      </c>
      <c r="W26" s="99">
        <v>2.473162568306011</v>
      </c>
      <c r="X26" s="99">
        <v>2.2711059190031153</v>
      </c>
      <c r="Y26" s="99">
        <v>20.893765553372628</v>
      </c>
      <c r="Z26" s="99">
        <v>6.62916548797737</v>
      </c>
      <c r="AA26" s="99">
        <v>3.6234441602728045</v>
      </c>
      <c r="AB26" s="99">
        <v>1.6309217877094973</v>
      </c>
      <c r="AC26" s="99">
        <v>3.682108843537415</v>
      </c>
      <c r="AD26" s="99">
        <v>2.5131757575757576</v>
      </c>
      <c r="AE26" s="92">
        <v>1696.4433333333334</v>
      </c>
      <c r="AF26" s="92">
        <v>442886</v>
      </c>
      <c r="AG26" s="100">
        <v>6.6738888888888885</v>
      </c>
      <c r="AH26" s="92">
        <v>2137.295380307356</v>
      </c>
      <c r="AI26" s="99" t="s">
        <v>810</v>
      </c>
      <c r="AJ26" s="99">
        <v>195.22325830822876</v>
      </c>
      <c r="AK26" s="99">
        <v>77.349082953830177</v>
      </c>
      <c r="AL26" s="99">
        <v>272.57</v>
      </c>
      <c r="AM26" s="99">
        <v>184.69065000000001</v>
      </c>
      <c r="AN26" s="99">
        <v>45.236666666666657</v>
      </c>
      <c r="AO26" s="101">
        <v>3.5800833333333331</v>
      </c>
      <c r="AP26" s="99">
        <v>83.943333333333328</v>
      </c>
      <c r="AQ26" s="99">
        <v>96.11</v>
      </c>
      <c r="AR26" s="99">
        <v>104.95</v>
      </c>
      <c r="AS26" s="99">
        <v>11.060030330603579</v>
      </c>
      <c r="AT26" s="99">
        <v>472.82</v>
      </c>
      <c r="AU26" s="99">
        <v>5.1566666666666672</v>
      </c>
      <c r="AV26" s="99">
        <v>13.223333333333334</v>
      </c>
      <c r="AW26" s="99">
        <v>4.6566666666666672</v>
      </c>
      <c r="AX26" s="99">
        <v>22.833333333333332</v>
      </c>
      <c r="AY26" s="99">
        <v>38.800000000000004</v>
      </c>
      <c r="AZ26" s="99">
        <v>3.543333333333333</v>
      </c>
      <c r="BA26" s="99">
        <v>1.3331578947368421</v>
      </c>
      <c r="BB26" s="99">
        <v>14.5</v>
      </c>
      <c r="BC26" s="99">
        <v>33.520000000000003</v>
      </c>
      <c r="BD26" s="99">
        <v>31.55</v>
      </c>
      <c r="BE26" s="99">
        <v>27.89</v>
      </c>
      <c r="BF26" s="99">
        <v>107.33333333333333</v>
      </c>
      <c r="BG26" s="99">
        <v>12.522222222222224</v>
      </c>
      <c r="BH26" s="99">
        <v>11.703333333333333</v>
      </c>
      <c r="BI26" s="99">
        <v>26.776666666666667</v>
      </c>
      <c r="BJ26" s="99">
        <v>3.67</v>
      </c>
      <c r="BK26" s="99">
        <v>62.603333333333332</v>
      </c>
      <c r="BL26" s="99">
        <v>11.51</v>
      </c>
      <c r="BM26" s="99">
        <v>12.666336996336995</v>
      </c>
    </row>
    <row r="27" spans="1:65" x14ac:dyDescent="0.35">
      <c r="A27" s="13">
        <v>446060850</v>
      </c>
      <c r="B27" s="14" t="s">
        <v>211</v>
      </c>
      <c r="C27" s="14" t="s">
        <v>222</v>
      </c>
      <c r="D27" s="14" t="s">
        <v>223</v>
      </c>
      <c r="E27" s="99">
        <v>13.907049759773306</v>
      </c>
      <c r="F27" s="99">
        <v>6.0732809796437524</v>
      </c>
      <c r="G27" s="99">
        <v>4.9804454311914181</v>
      </c>
      <c r="H27" s="99">
        <v>1.4110016509318548</v>
      </c>
      <c r="I27" s="99">
        <v>1.3918647761036673</v>
      </c>
      <c r="J27" s="99">
        <v>4.7533380713716502</v>
      </c>
      <c r="K27" s="99">
        <v>5.1314466593068966</v>
      </c>
      <c r="L27" s="99">
        <v>1.7653741392079587</v>
      </c>
      <c r="M27" s="99">
        <v>4.4903692924747887</v>
      </c>
      <c r="N27" s="99">
        <v>4.5822154670269954</v>
      </c>
      <c r="O27" s="99">
        <v>0.78930285871579209</v>
      </c>
      <c r="P27" s="99">
        <v>1.8687794066139307</v>
      </c>
      <c r="Q27" s="99">
        <v>4.3634892755525643</v>
      </c>
      <c r="R27" s="99">
        <v>4.4820475581149655</v>
      </c>
      <c r="S27" s="99">
        <v>6.4677498861072218</v>
      </c>
      <c r="T27" s="99">
        <v>4.1205377893485569</v>
      </c>
      <c r="U27" s="99">
        <v>5.5823182010830008</v>
      </c>
      <c r="V27" s="99">
        <v>1.7235647296951224</v>
      </c>
      <c r="W27" s="99">
        <v>2.4573454356322713</v>
      </c>
      <c r="X27" s="99">
        <v>2.382463987695032</v>
      </c>
      <c r="Y27" s="99">
        <v>20.579261614304613</v>
      </c>
      <c r="Z27" s="99">
        <v>7.5090130343272294</v>
      </c>
      <c r="AA27" s="99">
        <v>4.0592972121612538</v>
      </c>
      <c r="AB27" s="99">
        <v>1.9182458251157346</v>
      </c>
      <c r="AC27" s="99">
        <v>4.0830815294960141</v>
      </c>
      <c r="AD27" s="99">
        <v>2.8801419109779327</v>
      </c>
      <c r="AE27" s="92">
        <v>1450.741633947883</v>
      </c>
      <c r="AF27" s="92">
        <v>474427.06008885399</v>
      </c>
      <c r="AG27" s="100">
        <v>6.84400976167304</v>
      </c>
      <c r="AH27" s="92">
        <v>2328.2495079854248</v>
      </c>
      <c r="AI27" s="99" t="s">
        <v>810</v>
      </c>
      <c r="AJ27" s="99">
        <v>128.28891918600013</v>
      </c>
      <c r="AK27" s="99">
        <v>70.401290276305815</v>
      </c>
      <c r="AL27" s="99">
        <v>198.69</v>
      </c>
      <c r="AM27" s="99">
        <v>193.20156625748189</v>
      </c>
      <c r="AN27" s="99">
        <v>52.243283431510918</v>
      </c>
      <c r="AO27" s="101">
        <v>4.0506852019554263</v>
      </c>
      <c r="AP27" s="99">
        <v>116.7281024886624</v>
      </c>
      <c r="AQ27" s="99">
        <v>125.31142167850179</v>
      </c>
      <c r="AR27" s="99">
        <v>101.61125131709713</v>
      </c>
      <c r="AS27" s="99">
        <v>11.031346117939426</v>
      </c>
      <c r="AT27" s="99">
        <v>370.5135929001803</v>
      </c>
      <c r="AU27" s="99">
        <v>6.9348883942463004</v>
      </c>
      <c r="AV27" s="99">
        <v>12.522050451256002</v>
      </c>
      <c r="AW27" s="99">
        <v>5.3316687211174534</v>
      </c>
      <c r="AX27" s="99">
        <v>29.150175050098309</v>
      </c>
      <c r="AY27" s="99">
        <v>45.058062080706726</v>
      </c>
      <c r="AZ27" s="99">
        <v>3.636229494039712</v>
      </c>
      <c r="BA27" s="99">
        <v>1.3331173502886629</v>
      </c>
      <c r="BB27" s="99">
        <v>19.854674770358997</v>
      </c>
      <c r="BC27" s="99">
        <v>41.898474957454262</v>
      </c>
      <c r="BD27" s="99">
        <v>34.782708500931534</v>
      </c>
      <c r="BE27" s="99">
        <v>36.419074840601866</v>
      </c>
      <c r="BF27" s="99">
        <v>92.214706995486935</v>
      </c>
      <c r="BG27" s="99">
        <v>11.140372399155842</v>
      </c>
      <c r="BH27" s="99">
        <v>12.359622449631678</v>
      </c>
      <c r="BI27" s="99">
        <v>13.682082492968171</v>
      </c>
      <c r="BJ27" s="99">
        <v>3.8072721147355719</v>
      </c>
      <c r="BK27" s="99">
        <v>91.768902194688664</v>
      </c>
      <c r="BL27" s="99">
        <v>11.131374108169981</v>
      </c>
      <c r="BM27" s="99">
        <v>11.928475183141195</v>
      </c>
    </row>
    <row r="28" spans="1:65" x14ac:dyDescent="0.35">
      <c r="A28" s="13">
        <v>530780125</v>
      </c>
      <c r="B28" s="14" t="s">
        <v>224</v>
      </c>
      <c r="C28" s="14" t="s">
        <v>231</v>
      </c>
      <c r="D28" s="14" t="s">
        <v>232</v>
      </c>
      <c r="E28" s="99">
        <v>14.055826972010179</v>
      </c>
      <c r="F28" s="99">
        <v>5.8143554538520208</v>
      </c>
      <c r="G28" s="99">
        <v>4.6954951185495117</v>
      </c>
      <c r="H28" s="99">
        <v>1.3865936739659368</v>
      </c>
      <c r="I28" s="99">
        <v>1.1321212121212121</v>
      </c>
      <c r="J28" s="99">
        <v>4.5234193548387092</v>
      </c>
      <c r="K28" s="99">
        <v>4.0433467202141893</v>
      </c>
      <c r="L28" s="99">
        <v>1.5768292682926832</v>
      </c>
      <c r="M28" s="99">
        <v>4.125322580645161</v>
      </c>
      <c r="N28" s="99">
        <v>5.2240544217687068</v>
      </c>
      <c r="O28" s="99">
        <v>0.69956188039654599</v>
      </c>
      <c r="P28" s="99">
        <v>1.9400000000000002</v>
      </c>
      <c r="Q28" s="99">
        <v>3.8049473684210526</v>
      </c>
      <c r="R28" s="99">
        <v>4.3899999999999997</v>
      </c>
      <c r="S28" s="99">
        <v>5.7588661417322839</v>
      </c>
      <c r="T28" s="99">
        <v>3.7227482269503547</v>
      </c>
      <c r="U28" s="99">
        <v>5.1538911022576359</v>
      </c>
      <c r="V28" s="99">
        <v>1.4732444444444444</v>
      </c>
      <c r="W28" s="99">
        <v>2.388861788617886</v>
      </c>
      <c r="X28" s="99">
        <v>1.9585663082437277</v>
      </c>
      <c r="Y28" s="99">
        <v>19.026335078534032</v>
      </c>
      <c r="Z28" s="99">
        <v>6.8842090395480229</v>
      </c>
      <c r="AA28" s="99">
        <v>3.4059504132231404</v>
      </c>
      <c r="AB28" s="99">
        <v>1.6730337078651687</v>
      </c>
      <c r="AC28" s="99">
        <v>3.7582369146005505</v>
      </c>
      <c r="AD28" s="99">
        <v>2.664047619047619</v>
      </c>
      <c r="AE28" s="92">
        <v>879.14</v>
      </c>
      <c r="AF28" s="92">
        <v>380819.33333333331</v>
      </c>
      <c r="AG28" s="100">
        <v>6.7894444444444444</v>
      </c>
      <c r="AH28" s="92">
        <v>1863.9699578437092</v>
      </c>
      <c r="AI28" s="99" t="s">
        <v>810</v>
      </c>
      <c r="AJ28" s="99">
        <v>64.770251990652184</v>
      </c>
      <c r="AK28" s="99">
        <v>86.045299410280492</v>
      </c>
      <c r="AL28" s="99">
        <v>150.82</v>
      </c>
      <c r="AM28" s="99">
        <v>203.28690000000003</v>
      </c>
      <c r="AN28" s="99">
        <v>52.213333333333331</v>
      </c>
      <c r="AO28" s="101">
        <v>3.0121666666666669</v>
      </c>
      <c r="AP28" s="99">
        <v>99.776666666666657</v>
      </c>
      <c r="AQ28" s="99">
        <v>108.55333333333333</v>
      </c>
      <c r="AR28" s="99">
        <v>83.88666666666667</v>
      </c>
      <c r="AS28" s="99">
        <v>10.16326873385013</v>
      </c>
      <c r="AT28" s="99">
        <v>454.89000000000004</v>
      </c>
      <c r="AU28" s="99">
        <v>4.7666666666666666</v>
      </c>
      <c r="AV28" s="99">
        <v>10.1</v>
      </c>
      <c r="AW28" s="99">
        <v>3.8166666666666664</v>
      </c>
      <c r="AX28" s="99">
        <v>21.649999999999995</v>
      </c>
      <c r="AY28" s="99">
        <v>45.00333333333333</v>
      </c>
      <c r="AZ28" s="99">
        <v>3.6829967426710097</v>
      </c>
      <c r="BA28" s="99">
        <v>1.0823177083333333</v>
      </c>
      <c r="BB28" s="99">
        <v>12.280000000000001</v>
      </c>
      <c r="BC28" s="99">
        <v>32.773333333333333</v>
      </c>
      <c r="BD28" s="99">
        <v>20.886666666666667</v>
      </c>
      <c r="BE28" s="99">
        <v>33.65</v>
      </c>
      <c r="BF28" s="99">
        <v>63.330000000000005</v>
      </c>
      <c r="BG28" s="99">
        <v>6.95</v>
      </c>
      <c r="BH28" s="99">
        <v>11.5</v>
      </c>
      <c r="BI28" s="99">
        <v>14.71</v>
      </c>
      <c r="BJ28" s="99">
        <v>2.9666666666666668</v>
      </c>
      <c r="BK28" s="99">
        <v>48.666666666666664</v>
      </c>
      <c r="BL28" s="99">
        <v>10.206666666666667</v>
      </c>
      <c r="BM28" s="99">
        <v>13.450000000000001</v>
      </c>
    </row>
    <row r="29" spans="1:65" x14ac:dyDescent="0.35">
      <c r="A29" s="13">
        <v>522220300</v>
      </c>
      <c r="B29" s="14" t="s">
        <v>224</v>
      </c>
      <c r="C29" s="14" t="s">
        <v>225</v>
      </c>
      <c r="D29" s="14" t="s">
        <v>226</v>
      </c>
      <c r="E29" s="99">
        <v>14.013333333333334</v>
      </c>
      <c r="F29" s="99">
        <v>5.1505564738292007</v>
      </c>
      <c r="G29" s="99">
        <v>4.5933333333333337</v>
      </c>
      <c r="H29" s="99">
        <v>1.3933333333333333</v>
      </c>
      <c r="I29" s="99">
        <v>1.1199999999999999</v>
      </c>
      <c r="J29" s="99">
        <v>4.5233333333333334</v>
      </c>
      <c r="K29" s="99">
        <v>3.7333333333333338</v>
      </c>
      <c r="L29" s="99">
        <v>1.54</v>
      </c>
      <c r="M29" s="99">
        <v>4.16</v>
      </c>
      <c r="N29" s="99">
        <v>5.23</v>
      </c>
      <c r="O29" s="99">
        <v>0.53224712264150942</v>
      </c>
      <c r="P29" s="99">
        <v>1.9366666666666668</v>
      </c>
      <c r="Q29" s="99">
        <v>3.6633333333333336</v>
      </c>
      <c r="R29" s="99">
        <v>4.37</v>
      </c>
      <c r="S29" s="99">
        <v>5.63</v>
      </c>
      <c r="T29" s="99">
        <v>3.65</v>
      </c>
      <c r="U29" s="99">
        <v>5.0733333333333333</v>
      </c>
      <c r="V29" s="99">
        <v>1.4400000000000002</v>
      </c>
      <c r="W29" s="99">
        <v>2.2833333333333332</v>
      </c>
      <c r="X29" s="99">
        <v>1.9133333333333333</v>
      </c>
      <c r="Y29" s="99">
        <v>18.783333333333335</v>
      </c>
      <c r="Z29" s="99">
        <v>6.5066666666666668</v>
      </c>
      <c r="AA29" s="99">
        <v>3.2933333333333334</v>
      </c>
      <c r="AB29" s="99">
        <v>1.6533333333333333</v>
      </c>
      <c r="AC29" s="99">
        <v>3.69</v>
      </c>
      <c r="AD29" s="99">
        <v>2.6266666666666669</v>
      </c>
      <c r="AE29" s="92">
        <v>1127.25</v>
      </c>
      <c r="AF29" s="92">
        <v>401862</v>
      </c>
      <c r="AG29" s="100">
        <v>6.7326666666666659</v>
      </c>
      <c r="AH29" s="92">
        <v>1950.0470006237208</v>
      </c>
      <c r="AI29" s="99" t="s">
        <v>810</v>
      </c>
      <c r="AJ29" s="99">
        <v>85.899805215666632</v>
      </c>
      <c r="AK29" s="99">
        <v>80.682057610038001</v>
      </c>
      <c r="AL29" s="99">
        <v>166.58</v>
      </c>
      <c r="AM29" s="99">
        <v>205.55145000000002</v>
      </c>
      <c r="AN29" s="99">
        <v>66.083333333333329</v>
      </c>
      <c r="AO29" s="101">
        <v>3.0992500000000001</v>
      </c>
      <c r="AP29" s="99">
        <v>113.38666666666666</v>
      </c>
      <c r="AQ29" s="99">
        <v>185.5</v>
      </c>
      <c r="AR29" s="99">
        <v>94.416666666666671</v>
      </c>
      <c r="AS29" s="99">
        <v>10.076666666666668</v>
      </c>
      <c r="AT29" s="99">
        <v>409.22333333333336</v>
      </c>
      <c r="AU29" s="99">
        <v>6.1566666666666663</v>
      </c>
      <c r="AV29" s="99">
        <v>10.473333333333334</v>
      </c>
      <c r="AW29" s="99">
        <v>4.6333333333333329</v>
      </c>
      <c r="AX29" s="99">
        <v>26.666666666666668</v>
      </c>
      <c r="AY29" s="99">
        <v>54.140000000000008</v>
      </c>
      <c r="AZ29" s="99">
        <v>3.75</v>
      </c>
      <c r="BA29" s="99">
        <v>1.07</v>
      </c>
      <c r="BB29" s="99">
        <v>15.883333333333335</v>
      </c>
      <c r="BC29" s="99">
        <v>27.333333333333332</v>
      </c>
      <c r="BD29" s="99">
        <v>24</v>
      </c>
      <c r="BE29" s="99">
        <v>37.663333333333334</v>
      </c>
      <c r="BF29" s="99">
        <v>107.25</v>
      </c>
      <c r="BG29" s="99">
        <v>34</v>
      </c>
      <c r="BH29" s="99">
        <v>11.776666666666666</v>
      </c>
      <c r="BI29" s="99">
        <v>17.776666666666667</v>
      </c>
      <c r="BJ29" s="99">
        <v>3.1533333333333329</v>
      </c>
      <c r="BK29" s="99">
        <v>70.333333333333329</v>
      </c>
      <c r="BL29" s="99">
        <v>9.83</v>
      </c>
      <c r="BM29" s="99">
        <v>11.906666666666666</v>
      </c>
    </row>
    <row r="30" spans="1:65" x14ac:dyDescent="0.35">
      <c r="A30" s="13">
        <v>526300500</v>
      </c>
      <c r="B30" s="14" t="s">
        <v>224</v>
      </c>
      <c r="C30" s="14" t="s">
        <v>227</v>
      </c>
      <c r="D30" s="14" t="s">
        <v>228</v>
      </c>
      <c r="E30" s="99">
        <v>14.110502022911684</v>
      </c>
      <c r="F30" s="99">
        <v>5.3402882039419888</v>
      </c>
      <c r="G30" s="99">
        <v>4.6617804624913868</v>
      </c>
      <c r="H30" s="99">
        <v>1.3783946461268961</v>
      </c>
      <c r="I30" s="99">
        <v>1.1510479303349956</v>
      </c>
      <c r="J30" s="99">
        <v>4.5160497149376608</v>
      </c>
      <c r="K30" s="99">
        <v>3.8881824429854368</v>
      </c>
      <c r="L30" s="99">
        <v>1.5692594218403426</v>
      </c>
      <c r="M30" s="99">
        <v>4.2270185709307588</v>
      </c>
      <c r="N30" s="99">
        <v>5.3424541531522962</v>
      </c>
      <c r="O30" s="99">
        <v>0.71831145149142728</v>
      </c>
      <c r="P30" s="99">
        <v>1.9542768386749112</v>
      </c>
      <c r="Q30" s="99">
        <v>3.7885398222092639</v>
      </c>
      <c r="R30" s="99">
        <v>4.3321019673112877</v>
      </c>
      <c r="S30" s="99">
        <v>5.755333364178381</v>
      </c>
      <c r="T30" s="99">
        <v>3.6965443000534726</v>
      </c>
      <c r="U30" s="99">
        <v>5.1098724402495455</v>
      </c>
      <c r="V30" s="99">
        <v>1.4527879357560505</v>
      </c>
      <c r="W30" s="99">
        <v>2.3973262768308228</v>
      </c>
      <c r="X30" s="99">
        <v>1.9871302612748416</v>
      </c>
      <c r="Y30" s="99">
        <v>18.886051077954196</v>
      </c>
      <c r="Z30" s="99">
        <v>6.732366274014848</v>
      </c>
      <c r="AA30" s="99">
        <v>3.4768727816428258</v>
      </c>
      <c r="AB30" s="99">
        <v>1.6813455074540526</v>
      </c>
      <c r="AC30" s="99">
        <v>3.7874315978355959</v>
      </c>
      <c r="AD30" s="99">
        <v>2.7036261899632108</v>
      </c>
      <c r="AE30" s="92">
        <v>851.68907897004613</v>
      </c>
      <c r="AF30" s="92">
        <v>414464.3785912423</v>
      </c>
      <c r="AG30" s="100">
        <v>6.699423161994436</v>
      </c>
      <c r="AH30" s="92">
        <v>2005.4596886283659</v>
      </c>
      <c r="AI30" s="99" t="s">
        <v>810</v>
      </c>
      <c r="AJ30" s="99">
        <v>84.777601221883074</v>
      </c>
      <c r="AK30" s="99">
        <v>78.973185896649937</v>
      </c>
      <c r="AL30" s="99">
        <v>163.75</v>
      </c>
      <c r="AM30" s="99">
        <v>204.06571946812326</v>
      </c>
      <c r="AN30" s="99">
        <v>51.883710965521935</v>
      </c>
      <c r="AO30" s="101">
        <v>3.116578463745471</v>
      </c>
      <c r="AP30" s="99">
        <v>113.04718381557564</v>
      </c>
      <c r="AQ30" s="99">
        <v>121.20330048080059</v>
      </c>
      <c r="AR30" s="99">
        <v>93.911564691963477</v>
      </c>
      <c r="AS30" s="99">
        <v>10.174710316441219</v>
      </c>
      <c r="AT30" s="99">
        <v>454.82929617477112</v>
      </c>
      <c r="AU30" s="99">
        <v>5.131933675474035</v>
      </c>
      <c r="AV30" s="99">
        <v>11.640738081291097</v>
      </c>
      <c r="AW30" s="99">
        <v>4.919218715131251</v>
      </c>
      <c r="AX30" s="99">
        <v>22.585732667027468</v>
      </c>
      <c r="AY30" s="99">
        <v>43.677625759203117</v>
      </c>
      <c r="AZ30" s="99">
        <v>3.593008681287253</v>
      </c>
      <c r="BA30" s="99">
        <v>1.0575534526100501</v>
      </c>
      <c r="BB30" s="99">
        <v>13.299976474882016</v>
      </c>
      <c r="BC30" s="99">
        <v>30.635979908466904</v>
      </c>
      <c r="BD30" s="99">
        <v>24.081123242534023</v>
      </c>
      <c r="BE30" s="99">
        <v>37.196053724254547</v>
      </c>
      <c r="BF30" s="99">
        <v>114.7866288609501</v>
      </c>
      <c r="BG30" s="99">
        <v>34.340904397949906</v>
      </c>
      <c r="BH30" s="99">
        <v>13.113608898308726</v>
      </c>
      <c r="BI30" s="99">
        <v>14.377922905026701</v>
      </c>
      <c r="BJ30" s="99">
        <v>4.526581158275123</v>
      </c>
      <c r="BK30" s="99">
        <v>53.160165788093252</v>
      </c>
      <c r="BL30" s="99">
        <v>10.039644296625063</v>
      </c>
      <c r="BM30" s="99">
        <v>12.599154405397359</v>
      </c>
    </row>
    <row r="31" spans="1:65" x14ac:dyDescent="0.35">
      <c r="A31" s="13">
        <v>527860600</v>
      </c>
      <c r="B31" s="14" t="s">
        <v>224</v>
      </c>
      <c r="C31" s="14" t="s">
        <v>229</v>
      </c>
      <c r="D31" s="14" t="s">
        <v>230</v>
      </c>
      <c r="E31" s="99">
        <v>14.006666666666666</v>
      </c>
      <c r="F31" s="99">
        <v>6.0548862745098049</v>
      </c>
      <c r="G31" s="99">
        <v>4.6266666666666669</v>
      </c>
      <c r="H31" s="99">
        <v>1.4133333333333333</v>
      </c>
      <c r="I31" s="99">
        <v>1.1066666666666667</v>
      </c>
      <c r="J31" s="99">
        <v>4.4933333333333332</v>
      </c>
      <c r="K31" s="99">
        <v>3.8233333333333328</v>
      </c>
      <c r="L31" s="99">
        <v>1.5333333333333332</v>
      </c>
      <c r="M31" s="99">
        <v>4.33</v>
      </c>
      <c r="N31" s="99">
        <v>5.2233333333333336</v>
      </c>
      <c r="O31" s="99">
        <v>0.69433962264150939</v>
      </c>
      <c r="P31" s="99">
        <v>1.9466666666666665</v>
      </c>
      <c r="Q31" s="99">
        <v>3.72</v>
      </c>
      <c r="R31" s="99">
        <v>4.4366666666666665</v>
      </c>
      <c r="S31" s="99">
        <v>5.6866666666666674</v>
      </c>
      <c r="T31" s="99">
        <v>4.01</v>
      </c>
      <c r="U31" s="99">
        <v>5.123333333333334</v>
      </c>
      <c r="V31" s="99">
        <v>1.4366666666666668</v>
      </c>
      <c r="W31" s="99">
        <v>2.31</v>
      </c>
      <c r="X31" s="99">
        <v>1.9000000000000001</v>
      </c>
      <c r="Y31" s="99">
        <v>18.593333333333334</v>
      </c>
      <c r="Z31" s="99">
        <v>6.59</v>
      </c>
      <c r="AA31" s="99">
        <v>3.26</v>
      </c>
      <c r="AB31" s="99">
        <v>1.6266666666666667</v>
      </c>
      <c r="AC31" s="99">
        <v>3.78</v>
      </c>
      <c r="AD31" s="99">
        <v>2.6733333333333333</v>
      </c>
      <c r="AE31" s="92">
        <v>827.22333333333336</v>
      </c>
      <c r="AF31" s="92">
        <v>320358.66666666669</v>
      </c>
      <c r="AG31" s="100">
        <v>7.2829999999999986</v>
      </c>
      <c r="AH31" s="92">
        <v>1644.1993079971073</v>
      </c>
      <c r="AI31" s="99" t="s">
        <v>810</v>
      </c>
      <c r="AJ31" s="99">
        <v>63.827885977571974</v>
      </c>
      <c r="AK31" s="99">
        <v>87.079199023717578</v>
      </c>
      <c r="AL31" s="99">
        <v>150.91</v>
      </c>
      <c r="AM31" s="99">
        <v>202.72440000000003</v>
      </c>
      <c r="AN31" s="99">
        <v>52.433333333333337</v>
      </c>
      <c r="AO31" s="101">
        <v>3.0723333333333334</v>
      </c>
      <c r="AP31" s="99">
        <v>92.223333333333343</v>
      </c>
      <c r="AQ31" s="99">
        <v>99.443333333333328</v>
      </c>
      <c r="AR31" s="99">
        <v>87.023333333333326</v>
      </c>
      <c r="AS31" s="99">
        <v>10.023333333333333</v>
      </c>
      <c r="AT31" s="99">
        <v>368.12999999999994</v>
      </c>
      <c r="AU31" s="99">
        <v>5.32</v>
      </c>
      <c r="AV31" s="99">
        <v>10.19</v>
      </c>
      <c r="AW31" s="99">
        <v>4.99</v>
      </c>
      <c r="AX31" s="99">
        <v>18.22</v>
      </c>
      <c r="AY31" s="99">
        <v>24.22</v>
      </c>
      <c r="AZ31" s="99">
        <v>3.6666666666666665</v>
      </c>
      <c r="BA31" s="99">
        <v>1.06</v>
      </c>
      <c r="BB31" s="99">
        <v>16.166666666666668</v>
      </c>
      <c r="BC31" s="99">
        <v>37.406666666666666</v>
      </c>
      <c r="BD31" s="99">
        <v>24.543333333333333</v>
      </c>
      <c r="BE31" s="99">
        <v>31.823333333333334</v>
      </c>
      <c r="BF31" s="99">
        <v>91.259999999999991</v>
      </c>
      <c r="BG31" s="99">
        <v>20.366666666666667</v>
      </c>
      <c r="BH31" s="99">
        <v>12.300000000000002</v>
      </c>
      <c r="BI31" s="99">
        <v>13.833333333333334</v>
      </c>
      <c r="BJ31" s="99">
        <v>3.6300000000000003</v>
      </c>
      <c r="BK31" s="99">
        <v>74.59333333333332</v>
      </c>
      <c r="BL31" s="99">
        <v>9.9333333333333318</v>
      </c>
      <c r="BM31" s="99">
        <v>12.469555556666668</v>
      </c>
    </row>
    <row r="32" spans="1:65" x14ac:dyDescent="0.35">
      <c r="A32" s="13">
        <v>530780700</v>
      </c>
      <c r="B32" s="14" t="s">
        <v>224</v>
      </c>
      <c r="C32" s="14" t="s">
        <v>231</v>
      </c>
      <c r="D32" s="14" t="s">
        <v>233</v>
      </c>
      <c r="E32" s="99">
        <v>13.916666666666666</v>
      </c>
      <c r="F32" s="99">
        <v>5.755066666666667</v>
      </c>
      <c r="G32" s="99">
        <v>4.8633333333333333</v>
      </c>
      <c r="H32" s="99">
        <v>1.3633333333333335</v>
      </c>
      <c r="I32" s="99">
        <v>1.17</v>
      </c>
      <c r="J32" s="99">
        <v>4.6466666666666665</v>
      </c>
      <c r="K32" s="99">
        <v>4.2333333333333334</v>
      </c>
      <c r="L32" s="99">
        <v>1.6066666666666667</v>
      </c>
      <c r="M32" s="99">
        <v>4.37</v>
      </c>
      <c r="N32" s="99">
        <v>5.31</v>
      </c>
      <c r="O32" s="99">
        <v>0.7160377358490565</v>
      </c>
      <c r="P32" s="99">
        <v>1.9433333333333334</v>
      </c>
      <c r="Q32" s="99">
        <v>3.9333333333333336</v>
      </c>
      <c r="R32" s="99">
        <v>4.4200000000000008</v>
      </c>
      <c r="S32" s="99">
        <v>5.75</v>
      </c>
      <c r="T32" s="99">
        <v>3.9899999999999998</v>
      </c>
      <c r="U32" s="99">
        <v>5.1133333333333333</v>
      </c>
      <c r="V32" s="99">
        <v>1.5199999999999998</v>
      </c>
      <c r="W32" s="99">
        <v>2.4900000000000002</v>
      </c>
      <c r="X32" s="99">
        <v>2</v>
      </c>
      <c r="Y32" s="99">
        <v>19.263333333333332</v>
      </c>
      <c r="Z32" s="99">
        <v>7.3733333333333322</v>
      </c>
      <c r="AA32" s="99">
        <v>3.6666666666666665</v>
      </c>
      <c r="AB32" s="99">
        <v>1.7366666666666666</v>
      </c>
      <c r="AC32" s="99">
        <v>3.8266666666666667</v>
      </c>
      <c r="AD32" s="99">
        <v>2.73</v>
      </c>
      <c r="AE32" s="92">
        <v>1005.4233333333333</v>
      </c>
      <c r="AF32" s="92">
        <v>433029.66666666669</v>
      </c>
      <c r="AG32" s="100">
        <v>6.8017777777777786</v>
      </c>
      <c r="AH32" s="92">
        <v>2117.7599358069915</v>
      </c>
      <c r="AI32" s="99" t="s">
        <v>810</v>
      </c>
      <c r="AJ32" s="99">
        <v>80.936766818925904</v>
      </c>
      <c r="AK32" s="99">
        <v>86.045299410280492</v>
      </c>
      <c r="AL32" s="99">
        <v>166.99</v>
      </c>
      <c r="AM32" s="99">
        <v>205.17645000000002</v>
      </c>
      <c r="AN32" s="99">
        <v>53.113333333333337</v>
      </c>
      <c r="AO32" s="101">
        <v>3.0449999999999999</v>
      </c>
      <c r="AP32" s="99">
        <v>115.16666666666667</v>
      </c>
      <c r="AQ32" s="99">
        <v>132.33333333333334</v>
      </c>
      <c r="AR32" s="99">
        <v>81.526666666666657</v>
      </c>
      <c r="AS32" s="99">
        <v>10.35</v>
      </c>
      <c r="AT32" s="99">
        <v>471.21000000000004</v>
      </c>
      <c r="AU32" s="99">
        <v>6.5733333333333333</v>
      </c>
      <c r="AV32" s="99">
        <v>11.196666666666667</v>
      </c>
      <c r="AW32" s="99">
        <v>5.7166666666666659</v>
      </c>
      <c r="AX32" s="99">
        <v>28.723333333333333</v>
      </c>
      <c r="AY32" s="99">
        <v>47.609999999999992</v>
      </c>
      <c r="AZ32" s="99">
        <v>3.6066666666666669</v>
      </c>
      <c r="BA32" s="99">
        <v>1.1666666666666667</v>
      </c>
      <c r="BB32" s="99">
        <v>17.849999999999998</v>
      </c>
      <c r="BC32" s="99">
        <v>36.066666666666663</v>
      </c>
      <c r="BD32" s="99">
        <v>32.99666666666667</v>
      </c>
      <c r="BE32" s="99">
        <v>38.956666666666671</v>
      </c>
      <c r="BF32" s="99">
        <v>83.75</v>
      </c>
      <c r="BG32" s="99">
        <v>34</v>
      </c>
      <c r="BH32" s="99">
        <v>13.353333333333332</v>
      </c>
      <c r="BI32" s="99">
        <v>15.556666666666667</v>
      </c>
      <c r="BJ32" s="99">
        <v>3.8566666666666669</v>
      </c>
      <c r="BK32" s="99">
        <v>73.779999999999987</v>
      </c>
      <c r="BL32" s="99">
        <v>10.24</v>
      </c>
      <c r="BM32" s="99">
        <v>13.803333333333335</v>
      </c>
    </row>
    <row r="33" spans="1:65" x14ac:dyDescent="0.35">
      <c r="A33" s="13">
        <v>612540100</v>
      </c>
      <c r="B33" s="14" t="s">
        <v>234</v>
      </c>
      <c r="C33" s="14" t="s">
        <v>796</v>
      </c>
      <c r="D33" s="14" t="s">
        <v>797</v>
      </c>
      <c r="E33" s="99">
        <v>13.846666666666669</v>
      </c>
      <c r="F33" s="99">
        <v>5.8868220064724923</v>
      </c>
      <c r="G33" s="99">
        <v>5.1766666666666667</v>
      </c>
      <c r="H33" s="99">
        <v>3.49</v>
      </c>
      <c r="I33" s="99">
        <v>1.2066666666666668</v>
      </c>
      <c r="J33" s="99">
        <v>4.9233333333333329</v>
      </c>
      <c r="K33" s="99">
        <v>5.0933333333333328</v>
      </c>
      <c r="L33" s="99">
        <v>1.6433333333333333</v>
      </c>
      <c r="M33" s="99">
        <v>4.2933333333333339</v>
      </c>
      <c r="N33" s="99">
        <v>4.92</v>
      </c>
      <c r="O33" s="99">
        <v>0.94333333333333336</v>
      </c>
      <c r="P33" s="99">
        <v>1.9000000000000001</v>
      </c>
      <c r="Q33" s="99">
        <v>3.8333333333333335</v>
      </c>
      <c r="R33" s="99">
        <v>4.4266666666666667</v>
      </c>
      <c r="S33" s="99">
        <v>6.1499999999999995</v>
      </c>
      <c r="T33" s="99">
        <v>4.1099999999999994</v>
      </c>
      <c r="U33" s="99">
        <v>5.31</v>
      </c>
      <c r="V33" s="99">
        <v>1.7366666666666666</v>
      </c>
      <c r="W33" s="99">
        <v>2.3533333333333335</v>
      </c>
      <c r="X33" s="99">
        <v>2.186666666666667</v>
      </c>
      <c r="Y33" s="99">
        <v>19.586666666666666</v>
      </c>
      <c r="Z33" s="99">
        <v>7.0666666666666664</v>
      </c>
      <c r="AA33" s="99">
        <v>3.6633333333333336</v>
      </c>
      <c r="AB33" s="99">
        <v>1.8499999999999999</v>
      </c>
      <c r="AC33" s="99">
        <v>3.8966666666666665</v>
      </c>
      <c r="AD33" s="99">
        <v>2.6999999999999997</v>
      </c>
      <c r="AE33" s="92">
        <v>1416.7333333333333</v>
      </c>
      <c r="AF33" s="92">
        <v>498295.41666666669</v>
      </c>
      <c r="AG33" s="100">
        <v>6.8188333333333331</v>
      </c>
      <c r="AH33" s="92">
        <v>2441.4345334991222</v>
      </c>
      <c r="AI33" s="99" t="s">
        <v>810</v>
      </c>
      <c r="AJ33" s="99">
        <v>258.69422292318325</v>
      </c>
      <c r="AK33" s="99">
        <v>120.27694775246914</v>
      </c>
      <c r="AL33" s="99">
        <v>378.97</v>
      </c>
      <c r="AM33" s="99">
        <v>180.31434999999999</v>
      </c>
      <c r="AN33" s="99">
        <v>61.379999999999995</v>
      </c>
      <c r="AO33" s="101">
        <v>4.7528333333333332</v>
      </c>
      <c r="AP33" s="99">
        <v>112.91666666666667</v>
      </c>
      <c r="AQ33" s="99">
        <v>95.5</v>
      </c>
      <c r="AR33" s="99">
        <v>117.27666666666666</v>
      </c>
      <c r="AS33" s="99">
        <v>10.58</v>
      </c>
      <c r="AT33" s="99">
        <v>521.17333333333329</v>
      </c>
      <c r="AU33" s="99">
        <v>5.9899999999999993</v>
      </c>
      <c r="AV33" s="99">
        <v>15.306666666666667</v>
      </c>
      <c r="AW33" s="99">
        <v>5.1566666666666663</v>
      </c>
      <c r="AX33" s="99">
        <v>27.266666666666666</v>
      </c>
      <c r="AY33" s="99">
        <v>41.776666666666664</v>
      </c>
      <c r="AZ33" s="99">
        <v>3.6066666666666669</v>
      </c>
      <c r="BA33" s="99">
        <v>1.3433333333333335</v>
      </c>
      <c r="BB33" s="99">
        <v>19.649999999999995</v>
      </c>
      <c r="BC33" s="99">
        <v>24.323333333333334</v>
      </c>
      <c r="BD33" s="99">
        <v>26.88</v>
      </c>
      <c r="BE33" s="99">
        <v>30.516666666666666</v>
      </c>
      <c r="BF33" s="99">
        <v>99</v>
      </c>
      <c r="BG33" s="99">
        <v>12.99</v>
      </c>
      <c r="BH33" s="99">
        <v>11.04</v>
      </c>
      <c r="BI33" s="99">
        <v>21.113333333333333</v>
      </c>
      <c r="BJ33" s="99">
        <v>3.66</v>
      </c>
      <c r="BK33" s="99">
        <v>68.790000000000006</v>
      </c>
      <c r="BL33" s="99">
        <v>10.263333333333334</v>
      </c>
      <c r="BM33" s="99">
        <v>10.783333333333331</v>
      </c>
    </row>
    <row r="34" spans="1:65" x14ac:dyDescent="0.35">
      <c r="A34" s="13">
        <v>631084500</v>
      </c>
      <c r="B34" s="14" t="s">
        <v>234</v>
      </c>
      <c r="C34" s="14" t="s">
        <v>237</v>
      </c>
      <c r="D34" s="14" t="s">
        <v>238</v>
      </c>
      <c r="E34" s="99">
        <v>13.906666666666666</v>
      </c>
      <c r="F34" s="99">
        <v>5.7733333333333334</v>
      </c>
      <c r="G34" s="99">
        <v>5.5666666666666673</v>
      </c>
      <c r="H34" s="99">
        <v>2.6266666666666665</v>
      </c>
      <c r="I34" s="99">
        <v>1.4933333333333332</v>
      </c>
      <c r="J34" s="99">
        <v>4.9066666666666672</v>
      </c>
      <c r="K34" s="99">
        <v>5.0475205970374466</v>
      </c>
      <c r="L34" s="99">
        <v>1.78</v>
      </c>
      <c r="M34" s="99">
        <v>4.706666666666667</v>
      </c>
      <c r="N34" s="99">
        <v>4.9033333333333333</v>
      </c>
      <c r="O34" s="99">
        <v>0.87</v>
      </c>
      <c r="P34" s="99">
        <v>1.9733333333333334</v>
      </c>
      <c r="Q34" s="99">
        <v>4.1900000000000004</v>
      </c>
      <c r="R34" s="99">
        <v>4.706666666666667</v>
      </c>
      <c r="S34" s="99">
        <v>6.8833333333333329</v>
      </c>
      <c r="T34" s="99">
        <v>4.3100000000000005</v>
      </c>
      <c r="U34" s="99">
        <v>5.78</v>
      </c>
      <c r="V34" s="99">
        <v>1.8733333333333333</v>
      </c>
      <c r="W34" s="99">
        <v>2.46</v>
      </c>
      <c r="X34" s="99">
        <v>2.66</v>
      </c>
      <c r="Y34" s="99">
        <v>21.453333333333333</v>
      </c>
      <c r="Z34" s="99">
        <v>8.6033333333333335</v>
      </c>
      <c r="AA34" s="99">
        <v>4.0266666666666664</v>
      </c>
      <c r="AB34" s="99">
        <v>1.9733333333333334</v>
      </c>
      <c r="AC34" s="99">
        <v>4.3099999999999996</v>
      </c>
      <c r="AD34" s="99">
        <v>2.9166666666666665</v>
      </c>
      <c r="AE34" s="92">
        <v>3197.7999999999997</v>
      </c>
      <c r="AF34" s="92">
        <v>1206116.6666666667</v>
      </c>
      <c r="AG34" s="100">
        <v>6.713333333333332</v>
      </c>
      <c r="AH34" s="92">
        <v>5847.3723024528836</v>
      </c>
      <c r="AI34" s="99" t="s">
        <v>810</v>
      </c>
      <c r="AJ34" s="99">
        <v>123.99187918402777</v>
      </c>
      <c r="AK34" s="99">
        <v>107.41307557725077</v>
      </c>
      <c r="AL34" s="99">
        <v>231.39999999999998</v>
      </c>
      <c r="AM34" s="99">
        <v>193.81434999999999</v>
      </c>
      <c r="AN34" s="99">
        <v>61</v>
      </c>
      <c r="AO34" s="101">
        <v>4.6245833333333337</v>
      </c>
      <c r="AP34" s="99">
        <v>142.20000000000002</v>
      </c>
      <c r="AQ34" s="99">
        <v>131.33333333333334</v>
      </c>
      <c r="AR34" s="99">
        <v>131.5</v>
      </c>
      <c r="AS34" s="99">
        <v>11.78</v>
      </c>
      <c r="AT34" s="99">
        <v>508.16666666666669</v>
      </c>
      <c r="AU34" s="99">
        <v>6.1700000000000008</v>
      </c>
      <c r="AV34" s="99">
        <v>13.49</v>
      </c>
      <c r="AW34" s="99">
        <v>5.7</v>
      </c>
      <c r="AX34" s="99">
        <v>26.25</v>
      </c>
      <c r="AY34" s="99">
        <v>89.333333333333329</v>
      </c>
      <c r="AZ34" s="99">
        <v>3.75</v>
      </c>
      <c r="BA34" s="99">
        <v>1.4800000000000002</v>
      </c>
      <c r="BB34" s="99">
        <v>23.423333333333332</v>
      </c>
      <c r="BC34" s="99">
        <v>36.830000000000005</v>
      </c>
      <c r="BD34" s="99">
        <v>31.679999999999996</v>
      </c>
      <c r="BE34" s="99">
        <v>38.783333333333331</v>
      </c>
      <c r="BF34" s="99">
        <v>90.3</v>
      </c>
      <c r="BG34" s="99">
        <v>9.6666666666666661</v>
      </c>
      <c r="BH34" s="99">
        <v>18.123333333333331</v>
      </c>
      <c r="BI34" s="99">
        <v>22.67</v>
      </c>
      <c r="BJ34" s="99">
        <v>3.4333333333333336</v>
      </c>
      <c r="BK34" s="99">
        <v>95.216666666666654</v>
      </c>
      <c r="BL34" s="99">
        <v>11.133333333333333</v>
      </c>
      <c r="BM34" s="99">
        <v>10.79</v>
      </c>
    </row>
    <row r="35" spans="1:65" x14ac:dyDescent="0.35">
      <c r="A35" s="13">
        <v>633700540</v>
      </c>
      <c r="B35" s="14" t="s">
        <v>234</v>
      </c>
      <c r="C35" s="14" t="s">
        <v>798</v>
      </c>
      <c r="D35" s="14" t="s">
        <v>799</v>
      </c>
      <c r="E35" s="99">
        <v>13.866666666666667</v>
      </c>
      <c r="F35" s="99">
        <v>6.2592047713717696</v>
      </c>
      <c r="G35" s="99">
        <v>4.7666666666666666</v>
      </c>
      <c r="H35" s="99">
        <v>2.08</v>
      </c>
      <c r="I35" s="99">
        <v>1.1633333333333333</v>
      </c>
      <c r="J35" s="99">
        <v>4.7633333333333328</v>
      </c>
      <c r="K35" s="99">
        <v>5.1266666666666669</v>
      </c>
      <c r="L35" s="99">
        <v>1.58</v>
      </c>
      <c r="M35" s="99">
        <v>4.24</v>
      </c>
      <c r="N35" s="99">
        <v>4.9433333333333325</v>
      </c>
      <c r="O35" s="99">
        <v>1.19</v>
      </c>
      <c r="P35" s="99">
        <v>1.8833333333333335</v>
      </c>
      <c r="Q35" s="99">
        <v>3.6533333333333338</v>
      </c>
      <c r="R35" s="99">
        <v>4.4233333333333329</v>
      </c>
      <c r="S35" s="99">
        <v>5.7366666666666672</v>
      </c>
      <c r="T35" s="99">
        <v>3.8699999999999997</v>
      </c>
      <c r="U35" s="99">
        <v>5.2833333333333341</v>
      </c>
      <c r="V35" s="99">
        <v>1.57</v>
      </c>
      <c r="W35" s="99">
        <v>2.3466666666666667</v>
      </c>
      <c r="X35" s="99">
        <v>2.0333333333333332</v>
      </c>
      <c r="Y35" s="99">
        <v>19.2</v>
      </c>
      <c r="Z35" s="99">
        <v>6.9833333333333334</v>
      </c>
      <c r="AA35" s="99">
        <v>3.6766666666666672</v>
      </c>
      <c r="AB35" s="99">
        <v>1.7366666666666666</v>
      </c>
      <c r="AC35" s="99">
        <v>3.7966666666666664</v>
      </c>
      <c r="AD35" s="99">
        <v>2.6666666666666665</v>
      </c>
      <c r="AE35" s="92">
        <v>1867.3233333333335</v>
      </c>
      <c r="AF35" s="92">
        <v>579245.33333333337</v>
      </c>
      <c r="AG35" s="100">
        <v>6.6846666666666659</v>
      </c>
      <c r="AH35" s="92">
        <v>2799.0153610255093</v>
      </c>
      <c r="AI35" s="99" t="s">
        <v>810</v>
      </c>
      <c r="AJ35" s="99">
        <v>262.22303900000003</v>
      </c>
      <c r="AK35" s="99">
        <v>64.266706885521899</v>
      </c>
      <c r="AL35" s="99">
        <v>326.49</v>
      </c>
      <c r="AM35" s="99">
        <v>182.77620000000002</v>
      </c>
      <c r="AN35" s="99">
        <v>58.333333333333336</v>
      </c>
      <c r="AO35" s="101">
        <v>4.4739999999999993</v>
      </c>
      <c r="AP35" s="99">
        <v>129.09333333333333</v>
      </c>
      <c r="AQ35" s="99">
        <v>119.86333333333334</v>
      </c>
      <c r="AR35" s="99">
        <v>108.06666666666666</v>
      </c>
      <c r="AS35" s="99">
        <v>10.36</v>
      </c>
      <c r="AT35" s="99">
        <v>505.41</v>
      </c>
      <c r="AU35" s="99">
        <v>6.2566666666666668</v>
      </c>
      <c r="AV35" s="99">
        <v>16.133333333333336</v>
      </c>
      <c r="AW35" s="99">
        <v>4.99</v>
      </c>
      <c r="AX35" s="99">
        <v>24.666666666666668</v>
      </c>
      <c r="AY35" s="99">
        <v>49.333333333333336</v>
      </c>
      <c r="AZ35" s="99">
        <v>3.7566666666666664</v>
      </c>
      <c r="BA35" s="99">
        <v>1.4066666666666665</v>
      </c>
      <c r="BB35" s="99">
        <v>19.556666666666668</v>
      </c>
      <c r="BC35" s="99">
        <v>38.466666666666669</v>
      </c>
      <c r="BD35" s="99">
        <v>25.87</v>
      </c>
      <c r="BE35" s="99">
        <v>36.839999999999996</v>
      </c>
      <c r="BF35" s="99">
        <v>74.67</v>
      </c>
      <c r="BG35" s="99">
        <v>9.4425000000000008</v>
      </c>
      <c r="BH35" s="99">
        <v>13.463333333333333</v>
      </c>
      <c r="BI35" s="99">
        <v>19.073333333333334</v>
      </c>
      <c r="BJ35" s="99">
        <v>3.34</v>
      </c>
      <c r="BK35" s="99">
        <v>64.3</v>
      </c>
      <c r="BL35" s="99">
        <v>9.6</v>
      </c>
      <c r="BM35" s="99">
        <v>10.17</v>
      </c>
    </row>
    <row r="36" spans="1:65" x14ac:dyDescent="0.35">
      <c r="A36" s="13">
        <v>636084600</v>
      </c>
      <c r="B36" s="14" t="s">
        <v>234</v>
      </c>
      <c r="C36" s="14" t="s">
        <v>813</v>
      </c>
      <c r="D36" s="14" t="s">
        <v>239</v>
      </c>
      <c r="E36" s="99">
        <v>15.13984126984127</v>
      </c>
      <c r="F36" s="99">
        <v>6.2084120734908126</v>
      </c>
      <c r="G36" s="99">
        <v>5.2145599091425323</v>
      </c>
      <c r="H36" s="99">
        <v>2.1033333333333331</v>
      </c>
      <c r="I36" s="99">
        <v>1.6580000000000001</v>
      </c>
      <c r="J36" s="99">
        <v>4.9942990654205603</v>
      </c>
      <c r="K36" s="99">
        <v>5.0966666666666667</v>
      </c>
      <c r="L36" s="99">
        <v>1.9403852596314908</v>
      </c>
      <c r="M36" s="99">
        <v>4.6284527872582482</v>
      </c>
      <c r="N36" s="99">
        <v>4.9800000000000004</v>
      </c>
      <c r="O36" s="99">
        <v>1.1835964912280701</v>
      </c>
      <c r="P36" s="99">
        <v>2.0744170096021946</v>
      </c>
      <c r="Q36" s="99">
        <v>4.5679892037786773</v>
      </c>
      <c r="R36" s="99">
        <v>4.7966666666666669</v>
      </c>
      <c r="S36" s="99">
        <v>7.2392227869546799</v>
      </c>
      <c r="T36" s="99">
        <v>4.3423346828609981</v>
      </c>
      <c r="U36" s="99">
        <v>5.6616727272727276</v>
      </c>
      <c r="V36" s="99">
        <v>2.0404583333333335</v>
      </c>
      <c r="W36" s="99">
        <v>2.4140442054958182</v>
      </c>
      <c r="X36" s="99">
        <v>2.7489203354297693</v>
      </c>
      <c r="Y36" s="99">
        <v>22.497433570113131</v>
      </c>
      <c r="Z36" s="99">
        <v>7.2118133333333327</v>
      </c>
      <c r="AA36" s="99">
        <v>4.4796304508499629</v>
      </c>
      <c r="AB36" s="99">
        <v>1.9592780337941627</v>
      </c>
      <c r="AC36" s="99">
        <v>4.2913129102844634</v>
      </c>
      <c r="AD36" s="99">
        <v>2.9204942528735636</v>
      </c>
      <c r="AE36" s="92">
        <v>2755.6866666666665</v>
      </c>
      <c r="AF36" s="92">
        <v>941670</v>
      </c>
      <c r="AG36" s="100">
        <v>6.6715833333333334</v>
      </c>
      <c r="AH36" s="92">
        <v>4545.8980549484304</v>
      </c>
      <c r="AI36" s="99" t="s">
        <v>810</v>
      </c>
      <c r="AJ36" s="99">
        <v>191.01732240582953</v>
      </c>
      <c r="AK36" s="99">
        <v>108.75932182602038</v>
      </c>
      <c r="AL36" s="99">
        <v>299.78000000000003</v>
      </c>
      <c r="AM36" s="99">
        <v>191.56434999999999</v>
      </c>
      <c r="AN36" s="99">
        <v>70.510000000000005</v>
      </c>
      <c r="AO36" s="101">
        <v>4.6346999999999996</v>
      </c>
      <c r="AP36" s="99">
        <v>157.88</v>
      </c>
      <c r="AQ36" s="99">
        <v>166.71333333333334</v>
      </c>
      <c r="AR36" s="99">
        <v>148.27000000000001</v>
      </c>
      <c r="AS36" s="99">
        <v>11.692837920489296</v>
      </c>
      <c r="AT36" s="99">
        <v>498.45000000000005</v>
      </c>
      <c r="AU36" s="99">
        <v>6.3033333333333337</v>
      </c>
      <c r="AV36" s="99">
        <v>15.69</v>
      </c>
      <c r="AW36" s="99">
        <v>5.1033333333333335</v>
      </c>
      <c r="AX36" s="99">
        <v>26.830000000000002</v>
      </c>
      <c r="AY36" s="99">
        <v>76.566666666666663</v>
      </c>
      <c r="AZ36" s="99">
        <v>3.861074197120709</v>
      </c>
      <c r="BA36" s="99">
        <v>1.5610429447852761</v>
      </c>
      <c r="BB36" s="99">
        <v>15.643333333333333</v>
      </c>
      <c r="BC36" s="99">
        <v>42.836666666666666</v>
      </c>
      <c r="BD36" s="99">
        <v>30.77</v>
      </c>
      <c r="BE36" s="99">
        <v>53.620000000000005</v>
      </c>
      <c r="BF36" s="99">
        <v>75.139999999999986</v>
      </c>
      <c r="BG36" s="99">
        <v>13.13388888888889</v>
      </c>
      <c r="BH36" s="99">
        <v>14.636666666666665</v>
      </c>
      <c r="BI36" s="99">
        <v>23.776666666666667</v>
      </c>
      <c r="BJ36" s="99">
        <v>3.9733333333333332</v>
      </c>
      <c r="BK36" s="99">
        <v>76.38</v>
      </c>
      <c r="BL36" s="99">
        <v>10.958500147623267</v>
      </c>
      <c r="BM36" s="99">
        <v>11.895914666666664</v>
      </c>
    </row>
    <row r="37" spans="1:65" x14ac:dyDescent="0.35">
      <c r="A37" s="13">
        <v>611244620</v>
      </c>
      <c r="B37" s="14" t="s">
        <v>234</v>
      </c>
      <c r="C37" s="14" t="s">
        <v>235</v>
      </c>
      <c r="D37" s="14" t="s">
        <v>236</v>
      </c>
      <c r="E37" s="99">
        <v>13.831719352351579</v>
      </c>
      <c r="F37" s="99">
        <v>5.7033333333333331</v>
      </c>
      <c r="G37" s="99">
        <v>5.5162295081967203</v>
      </c>
      <c r="H37" s="99">
        <v>3.4319401041666668</v>
      </c>
      <c r="I37" s="99">
        <v>1.4866666666666666</v>
      </c>
      <c r="J37" s="99">
        <v>4.91</v>
      </c>
      <c r="K37" s="99">
        <v>5.0671580885561696</v>
      </c>
      <c r="L37" s="99">
        <v>1.7732758620689655</v>
      </c>
      <c r="M37" s="99">
        <v>4.5724964234620886</v>
      </c>
      <c r="N37" s="99">
        <v>4.8705835156819832</v>
      </c>
      <c r="O37" s="99">
        <v>0.8801984126984127</v>
      </c>
      <c r="P37" s="99">
        <v>1.9271592775041053</v>
      </c>
      <c r="Q37" s="99">
        <v>4.1799174917491753</v>
      </c>
      <c r="R37" s="99">
        <v>4.7268831168831165</v>
      </c>
      <c r="S37" s="99">
        <v>6.8501785714285717</v>
      </c>
      <c r="T37" s="99">
        <v>4.2799278846153852</v>
      </c>
      <c r="U37" s="99">
        <v>5.6460766423357667</v>
      </c>
      <c r="V37" s="99">
        <v>1.8396336996336995</v>
      </c>
      <c r="W37" s="99">
        <v>2.4699039780521264</v>
      </c>
      <c r="X37" s="99">
        <v>2.6260761154855641</v>
      </c>
      <c r="Y37" s="99">
        <v>21.353506392266919</v>
      </c>
      <c r="Z37" s="99">
        <v>8.4526067864271468</v>
      </c>
      <c r="AA37" s="99">
        <v>4.023157010915198</v>
      </c>
      <c r="AB37" s="99">
        <v>1.9426950354609929</v>
      </c>
      <c r="AC37" s="99">
        <v>4.2695305164319244</v>
      </c>
      <c r="AD37" s="99">
        <v>2.8590510083036773</v>
      </c>
      <c r="AE37" s="92">
        <v>3014.1</v>
      </c>
      <c r="AF37" s="92">
        <v>1319417.2</v>
      </c>
      <c r="AG37" s="100">
        <v>6.9480000000000004</v>
      </c>
      <c r="AH37" s="92">
        <v>6553.8958308731571</v>
      </c>
      <c r="AI37" s="99" t="s">
        <v>810</v>
      </c>
      <c r="AJ37" s="99">
        <v>75.471933700000008</v>
      </c>
      <c r="AK37" s="99">
        <v>107.03907122802998</v>
      </c>
      <c r="AL37" s="99">
        <v>182.51</v>
      </c>
      <c r="AM37" s="99">
        <v>180.31434999999999</v>
      </c>
      <c r="AN37" s="99">
        <v>60.966666666666669</v>
      </c>
      <c r="AO37" s="101">
        <v>4.6014166666666663</v>
      </c>
      <c r="AP37" s="99">
        <v>137.4</v>
      </c>
      <c r="AQ37" s="99">
        <v>110</v>
      </c>
      <c r="AR37" s="99">
        <v>118.26666666666667</v>
      </c>
      <c r="AS37" s="99">
        <v>11.760304612706699</v>
      </c>
      <c r="AT37" s="99">
        <v>508.16666666666669</v>
      </c>
      <c r="AU37" s="99">
        <v>5.7566666666666668</v>
      </c>
      <c r="AV37" s="99">
        <v>13.49</v>
      </c>
      <c r="AW37" s="99">
        <v>5.583333333333333</v>
      </c>
      <c r="AX37" s="99">
        <v>25</v>
      </c>
      <c r="AY37" s="99">
        <v>76</v>
      </c>
      <c r="AZ37" s="99">
        <v>3.6380769230769232</v>
      </c>
      <c r="BA37" s="99">
        <v>1.4529787234042553</v>
      </c>
      <c r="BB37" s="99">
        <v>19.643333333333334</v>
      </c>
      <c r="BC37" s="99">
        <v>36.830000000000005</v>
      </c>
      <c r="BD37" s="99">
        <v>32.213333333333331</v>
      </c>
      <c r="BE37" s="99">
        <v>38.136666666666663</v>
      </c>
      <c r="BF37" s="99">
        <v>86.24</v>
      </c>
      <c r="BG37" s="99">
        <v>15.166666666666666</v>
      </c>
      <c r="BH37" s="99">
        <v>16.459999999999997</v>
      </c>
      <c r="BI37" s="99">
        <v>27.223333333333333</v>
      </c>
      <c r="BJ37" s="99">
        <v>3.41</v>
      </c>
      <c r="BK37" s="99">
        <v>81.2</v>
      </c>
      <c r="BL37" s="99">
        <v>11.183109719737628</v>
      </c>
      <c r="BM37" s="99">
        <v>10.970100062539087</v>
      </c>
    </row>
    <row r="38" spans="1:65" x14ac:dyDescent="0.35">
      <c r="A38" s="13">
        <v>639820100</v>
      </c>
      <c r="B38" s="14" t="s">
        <v>234</v>
      </c>
      <c r="C38" s="14" t="s">
        <v>901</v>
      </c>
      <c r="D38" s="14" t="s">
        <v>902</v>
      </c>
      <c r="E38" s="99">
        <v>14.072502773443858</v>
      </c>
      <c r="F38" s="99">
        <v>5.9791890796744722</v>
      </c>
      <c r="G38" s="99">
        <v>4.5583899426428038</v>
      </c>
      <c r="H38" s="99">
        <v>1.9821602793740201</v>
      </c>
      <c r="I38" s="99">
        <v>1.2936450680552141</v>
      </c>
      <c r="J38" s="99">
        <v>5.1511457710384567</v>
      </c>
      <c r="K38" s="99">
        <v>4.6007257871386473</v>
      </c>
      <c r="L38" s="99">
        <v>1.7968863849681675</v>
      </c>
      <c r="M38" s="99">
        <v>4.769087861251446</v>
      </c>
      <c r="N38" s="99">
        <v>5.1694088920976062</v>
      </c>
      <c r="O38" s="99">
        <v>1.0313968459773912</v>
      </c>
      <c r="P38" s="99">
        <v>1.7205686176839734</v>
      </c>
      <c r="Q38" s="99">
        <v>4.1114499521784396</v>
      </c>
      <c r="R38" s="99">
        <v>4.6435168407828709</v>
      </c>
      <c r="S38" s="99">
        <v>6.087623560426298</v>
      </c>
      <c r="T38" s="99">
        <v>4.2801197673357505</v>
      </c>
      <c r="U38" s="99">
        <v>5.1609152616305503</v>
      </c>
      <c r="V38" s="99">
        <v>1.7493105298448459</v>
      </c>
      <c r="W38" s="99">
        <v>2.2848484273843783</v>
      </c>
      <c r="X38" s="99">
        <v>2.1821082941847814</v>
      </c>
      <c r="Y38" s="99">
        <v>19.917101724145265</v>
      </c>
      <c r="Z38" s="99">
        <v>6.6478573350193066</v>
      </c>
      <c r="AA38" s="99">
        <v>4.3390462347249796</v>
      </c>
      <c r="AB38" s="99">
        <v>1.9060693470488645</v>
      </c>
      <c r="AC38" s="99">
        <v>3.9090876807097534</v>
      </c>
      <c r="AD38" s="99">
        <v>2.7901118678075449</v>
      </c>
      <c r="AE38" s="92">
        <v>1188.6356559121359</v>
      </c>
      <c r="AF38" s="92">
        <v>554090.44087788102</v>
      </c>
      <c r="AG38" s="100">
        <v>6.3648063926094371</v>
      </c>
      <c r="AH38" s="92">
        <v>2586.8299317194401</v>
      </c>
      <c r="AI38" s="99" t="s">
        <v>810</v>
      </c>
      <c r="AJ38" s="99">
        <v>144.18439993154797</v>
      </c>
      <c r="AK38" s="99">
        <v>63.863645849144014</v>
      </c>
      <c r="AL38" s="99">
        <v>208.04000000000002</v>
      </c>
      <c r="AM38" s="99">
        <v>178.86501997911145</v>
      </c>
      <c r="AN38" s="99">
        <v>64.006087005306668</v>
      </c>
      <c r="AO38" s="101">
        <v>4.8229115611105415</v>
      </c>
      <c r="AP38" s="99">
        <v>164.08218475357987</v>
      </c>
      <c r="AQ38" s="99">
        <v>113.74954183026928</v>
      </c>
      <c r="AR38" s="99">
        <v>124.31740827509925</v>
      </c>
      <c r="AS38" s="99">
        <v>10.696632934712802</v>
      </c>
      <c r="AT38" s="99">
        <v>601.46048618710927</v>
      </c>
      <c r="AU38" s="99">
        <v>6.4305007341188123</v>
      </c>
      <c r="AV38" s="99">
        <v>13.005550773879092</v>
      </c>
      <c r="AW38" s="99">
        <v>5.1048613961343756</v>
      </c>
      <c r="AX38" s="99">
        <v>31.893274226156091</v>
      </c>
      <c r="AY38" s="99">
        <v>46.696988808577458</v>
      </c>
      <c r="AZ38" s="99">
        <v>3.9898786505600818</v>
      </c>
      <c r="BA38" s="99">
        <v>1.4960929195752994</v>
      </c>
      <c r="BB38" s="99">
        <v>31.671012255931256</v>
      </c>
      <c r="BC38" s="99">
        <v>43.514666298808656</v>
      </c>
      <c r="BD38" s="99">
        <v>22.043608070036615</v>
      </c>
      <c r="BE38" s="99">
        <v>32.455561663463641</v>
      </c>
      <c r="BF38" s="99">
        <v>111.50549327126701</v>
      </c>
      <c r="BG38" s="99">
        <v>10.97396274036366</v>
      </c>
      <c r="BH38" s="99">
        <v>12.513863520652222</v>
      </c>
      <c r="BI38" s="99">
        <v>16.78965786960649</v>
      </c>
      <c r="BJ38" s="99">
        <v>4.2141523693024867</v>
      </c>
      <c r="BK38" s="99">
        <v>83.998946693099214</v>
      </c>
      <c r="BL38" s="99">
        <v>10.2186561872858</v>
      </c>
      <c r="BM38" s="99">
        <v>12.028773247851392</v>
      </c>
    </row>
    <row r="39" spans="1:65" x14ac:dyDescent="0.35">
      <c r="A39" s="13">
        <v>640900720</v>
      </c>
      <c r="B39" s="14" t="s">
        <v>234</v>
      </c>
      <c r="C39" s="14" t="s">
        <v>814</v>
      </c>
      <c r="D39" s="14" t="s">
        <v>240</v>
      </c>
      <c r="E39" s="99">
        <v>13.726666666666667</v>
      </c>
      <c r="F39" s="99">
        <v>5.5632597623089985</v>
      </c>
      <c r="G39" s="99">
        <v>4.9766666666666666</v>
      </c>
      <c r="H39" s="99">
        <v>2.06</v>
      </c>
      <c r="I39" s="99">
        <v>1.4133333333333333</v>
      </c>
      <c r="J39" s="99">
        <v>4.93</v>
      </c>
      <c r="K39" s="99">
        <v>5.0100000000000007</v>
      </c>
      <c r="L39" s="99">
        <v>1.79</v>
      </c>
      <c r="M39" s="99">
        <v>3.9499999999999997</v>
      </c>
      <c r="N39" s="99">
        <v>4.6900000000000004</v>
      </c>
      <c r="O39" s="99">
        <v>1.1200000000000001</v>
      </c>
      <c r="P39" s="99">
        <v>1.8733333333333333</v>
      </c>
      <c r="Q39" s="99">
        <v>4.083333333333333</v>
      </c>
      <c r="R39" s="99">
        <v>4.5666666666666673</v>
      </c>
      <c r="S39" s="99">
        <v>6.6133333333333333</v>
      </c>
      <c r="T39" s="99">
        <v>4.16</v>
      </c>
      <c r="U39" s="99">
        <v>5.4233333333333329</v>
      </c>
      <c r="V39" s="99">
        <v>1.7466666666666668</v>
      </c>
      <c r="W39" s="99">
        <v>2.3733333333333335</v>
      </c>
      <c r="X39" s="99">
        <v>2.4433333333333334</v>
      </c>
      <c r="Y39" s="99">
        <v>20.84</v>
      </c>
      <c r="Z39" s="99">
        <v>6.9899999999999993</v>
      </c>
      <c r="AA39" s="99">
        <v>4.0566666666666658</v>
      </c>
      <c r="AB39" s="99">
        <v>1.72</v>
      </c>
      <c r="AC39" s="99">
        <v>4.0466666666666669</v>
      </c>
      <c r="AD39" s="99">
        <v>2.7766666666666668</v>
      </c>
      <c r="AE39" s="92">
        <v>2335.27</v>
      </c>
      <c r="AF39" s="92">
        <v>653075</v>
      </c>
      <c r="AG39" s="100">
        <v>6.7519166666666672</v>
      </c>
      <c r="AH39" s="92">
        <v>3182.6804284634259</v>
      </c>
      <c r="AI39" s="99" t="s">
        <v>810</v>
      </c>
      <c r="AJ39" s="99">
        <v>174.65284299999999</v>
      </c>
      <c r="AK39" s="99">
        <v>63.881395774410777</v>
      </c>
      <c r="AL39" s="99">
        <v>238.53</v>
      </c>
      <c r="AM39" s="99">
        <v>190.81434999999999</v>
      </c>
      <c r="AN39" s="99">
        <v>58.666666666666664</v>
      </c>
      <c r="AO39" s="101">
        <v>4.5057083333333328</v>
      </c>
      <c r="AP39" s="99">
        <v>153.5</v>
      </c>
      <c r="AQ39" s="99">
        <v>201.42666666666665</v>
      </c>
      <c r="AR39" s="99">
        <v>115.71666666666665</v>
      </c>
      <c r="AS39" s="99">
        <v>11.026666666666666</v>
      </c>
      <c r="AT39" s="99">
        <v>380.45</v>
      </c>
      <c r="AU39" s="99">
        <v>8.0466666666666669</v>
      </c>
      <c r="AV39" s="99">
        <v>13.983333333333334</v>
      </c>
      <c r="AW39" s="99">
        <v>5.1066666666666665</v>
      </c>
      <c r="AX39" s="99">
        <v>40</v>
      </c>
      <c r="AY39" s="99">
        <v>60.526666666666664</v>
      </c>
      <c r="AZ39" s="99">
        <v>3.6666666666666665</v>
      </c>
      <c r="BA39" s="99">
        <v>1.4400000000000002</v>
      </c>
      <c r="BB39" s="99">
        <v>26.87</v>
      </c>
      <c r="BC39" s="99">
        <v>31.77</v>
      </c>
      <c r="BD39" s="99">
        <v>27.24666666666667</v>
      </c>
      <c r="BE39" s="99">
        <v>35.443333333333335</v>
      </c>
      <c r="BF39" s="99">
        <v>73.063333333333333</v>
      </c>
      <c r="BG39" s="99">
        <v>12.221666666666669</v>
      </c>
      <c r="BH39" s="99">
        <v>13.756666666666668</v>
      </c>
      <c r="BI39" s="99">
        <v>22.223333333333333</v>
      </c>
      <c r="BJ39" s="99">
        <v>3.4566666666666666</v>
      </c>
      <c r="BK39" s="99">
        <v>50</v>
      </c>
      <c r="BL39" s="99">
        <v>10.49</v>
      </c>
      <c r="BM39" s="99">
        <v>10.986666666666666</v>
      </c>
    </row>
    <row r="40" spans="1:65" x14ac:dyDescent="0.35">
      <c r="A40" s="13">
        <v>641740760</v>
      </c>
      <c r="B40" s="14" t="s">
        <v>234</v>
      </c>
      <c r="C40" s="14" t="s">
        <v>241</v>
      </c>
      <c r="D40" s="14" t="s">
        <v>242</v>
      </c>
      <c r="E40" s="99">
        <v>13.966666666666667</v>
      </c>
      <c r="F40" s="99">
        <v>5.4733834586466159</v>
      </c>
      <c r="G40" s="99">
        <v>5.6833333333333336</v>
      </c>
      <c r="H40" s="99">
        <v>3.0466666666666669</v>
      </c>
      <c r="I40" s="99">
        <v>1.5666666666666667</v>
      </c>
      <c r="J40" s="99">
        <v>4.9766666666666666</v>
      </c>
      <c r="K40" s="99">
        <v>4.4866666666666672</v>
      </c>
      <c r="L40" s="99">
        <v>1.8266666666666669</v>
      </c>
      <c r="M40" s="99">
        <v>4.9033333333333333</v>
      </c>
      <c r="N40" s="99">
        <v>4.9366666666666674</v>
      </c>
      <c r="O40" s="99">
        <v>0.93333333333333324</v>
      </c>
      <c r="P40" s="99">
        <v>2.0233333333333334</v>
      </c>
      <c r="Q40" s="99">
        <v>4.3633333333333333</v>
      </c>
      <c r="R40" s="99">
        <v>4.7666666666666666</v>
      </c>
      <c r="S40" s="99">
        <v>7</v>
      </c>
      <c r="T40" s="99">
        <v>4.4833333333333334</v>
      </c>
      <c r="U40" s="99">
        <v>5.8833333333333329</v>
      </c>
      <c r="V40" s="99">
        <v>1.9166666666666667</v>
      </c>
      <c r="W40" s="99">
        <v>2.4633333333333334</v>
      </c>
      <c r="X40" s="99">
        <v>2.8033333333333332</v>
      </c>
      <c r="Y40" s="99">
        <v>21.819999999999997</v>
      </c>
      <c r="Z40" s="99">
        <v>8.1366666666666649</v>
      </c>
      <c r="AA40" s="99">
        <v>4.1566666666666672</v>
      </c>
      <c r="AB40" s="99">
        <v>2</v>
      </c>
      <c r="AC40" s="99">
        <v>4.3833333333333329</v>
      </c>
      <c r="AD40" s="99">
        <v>2.9133333333333336</v>
      </c>
      <c r="AE40" s="92">
        <v>3137.2233333333334</v>
      </c>
      <c r="AF40" s="92">
        <v>1084913</v>
      </c>
      <c r="AG40" s="100">
        <v>6.5426666666666664</v>
      </c>
      <c r="AH40" s="92">
        <v>5168.9117345397799</v>
      </c>
      <c r="AI40" s="99" t="s">
        <v>810</v>
      </c>
      <c r="AJ40" s="99">
        <v>149.14345636569206</v>
      </c>
      <c r="AK40" s="99">
        <v>74.284673724596175</v>
      </c>
      <c r="AL40" s="99">
        <v>223.42</v>
      </c>
      <c r="AM40" s="99">
        <v>180.31434999999999</v>
      </c>
      <c r="AN40" s="99">
        <v>64.399999999999991</v>
      </c>
      <c r="AO40" s="101">
        <v>4.6753333333333336</v>
      </c>
      <c r="AP40" s="99">
        <v>138.65666666666667</v>
      </c>
      <c r="AQ40" s="99">
        <v>132.5</v>
      </c>
      <c r="AR40" s="99">
        <v>121.36666666666667</v>
      </c>
      <c r="AS40" s="99">
        <v>12.01</v>
      </c>
      <c r="AT40" s="99">
        <v>508.16666666666669</v>
      </c>
      <c r="AU40" s="99">
        <v>6.1166666666666671</v>
      </c>
      <c r="AV40" s="99">
        <v>14.69</v>
      </c>
      <c r="AW40" s="99">
        <v>5.6033333333333326</v>
      </c>
      <c r="AX40" s="99">
        <v>26.916666666666668</v>
      </c>
      <c r="AY40" s="99">
        <v>65.766666666666666</v>
      </c>
      <c r="AZ40" s="99">
        <v>3.7266666666666666</v>
      </c>
      <c r="BA40" s="99">
        <v>1.5</v>
      </c>
      <c r="BB40" s="99">
        <v>19.510000000000002</v>
      </c>
      <c r="BC40" s="99">
        <v>37.49666666666667</v>
      </c>
      <c r="BD40" s="99">
        <v>31.213333333333328</v>
      </c>
      <c r="BE40" s="99">
        <v>36.916666666666664</v>
      </c>
      <c r="BF40" s="99">
        <v>87.113333333333344</v>
      </c>
      <c r="BG40" s="99">
        <v>8.9166666666666661</v>
      </c>
      <c r="BH40" s="99">
        <v>16.889999999999997</v>
      </c>
      <c r="BI40" s="99">
        <v>24.67</v>
      </c>
      <c r="BJ40" s="99">
        <v>3.4333333333333336</v>
      </c>
      <c r="BK40" s="99">
        <v>82.736666666666665</v>
      </c>
      <c r="BL40" s="99">
        <v>11.253333333333332</v>
      </c>
      <c r="BM40" s="99">
        <v>11.036666666666667</v>
      </c>
    </row>
    <row r="41" spans="1:65" x14ac:dyDescent="0.35">
      <c r="A41" s="13">
        <v>641884800</v>
      </c>
      <c r="B41" s="14" t="s">
        <v>234</v>
      </c>
      <c r="C41" s="14" t="s">
        <v>815</v>
      </c>
      <c r="D41" s="14" t="s">
        <v>243</v>
      </c>
      <c r="E41" s="99">
        <v>14.893333333333333</v>
      </c>
      <c r="F41" s="99">
        <v>6.2302718168812588</v>
      </c>
      <c r="G41" s="99">
        <v>5.7033333333333331</v>
      </c>
      <c r="H41" s="99">
        <v>2.11</v>
      </c>
      <c r="I41" s="99">
        <v>1.7033333333333331</v>
      </c>
      <c r="J41" s="99">
        <v>5.1833333333333327</v>
      </c>
      <c r="K41" s="99">
        <v>4.9433333333333334</v>
      </c>
      <c r="L41" s="99">
        <v>2.1133333333333333</v>
      </c>
      <c r="M41" s="99">
        <v>5.0566666666666666</v>
      </c>
      <c r="N41" s="99">
        <v>4.9800000000000004</v>
      </c>
      <c r="O41" s="99">
        <v>1.1499999999999997</v>
      </c>
      <c r="P41" s="99">
        <v>2.1966666666666668</v>
      </c>
      <c r="Q41" s="99">
        <v>4.7566666666666668</v>
      </c>
      <c r="R41" s="99">
        <v>5.0366666666666662</v>
      </c>
      <c r="S41" s="99">
        <v>7.7399999999999993</v>
      </c>
      <c r="T41" s="99">
        <v>4.7133333333333338</v>
      </c>
      <c r="U41" s="99">
        <v>5.8</v>
      </c>
      <c r="V41" s="99">
        <v>2.2266666666666666</v>
      </c>
      <c r="W41" s="99">
        <v>2.7933333333333334</v>
      </c>
      <c r="X41" s="99">
        <v>2.9766666666666666</v>
      </c>
      <c r="Y41" s="99">
        <v>23.706666666666667</v>
      </c>
      <c r="Z41" s="99">
        <v>8.4600000000000009</v>
      </c>
      <c r="AA41" s="99">
        <v>4.583333333333333</v>
      </c>
      <c r="AB41" s="99">
        <v>2.1300000000000003</v>
      </c>
      <c r="AC41" s="99">
        <v>4.5633333333333335</v>
      </c>
      <c r="AD41" s="99">
        <v>3.09</v>
      </c>
      <c r="AE41" s="92">
        <v>3829.84</v>
      </c>
      <c r="AF41" s="92">
        <v>1439185</v>
      </c>
      <c r="AG41" s="100">
        <v>7.069</v>
      </c>
      <c r="AH41" s="92">
        <v>7224.1836568630533</v>
      </c>
      <c r="AI41" s="99" t="s">
        <v>810</v>
      </c>
      <c r="AJ41" s="99">
        <v>191.03469499743889</v>
      </c>
      <c r="AK41" s="99">
        <v>107.73814534826873</v>
      </c>
      <c r="AL41" s="99">
        <v>298.77</v>
      </c>
      <c r="AM41" s="99">
        <v>203.63435000000001</v>
      </c>
      <c r="AN41" s="99">
        <v>75.333333333333329</v>
      </c>
      <c r="AO41" s="101">
        <v>4.6346999999999996</v>
      </c>
      <c r="AP41" s="99">
        <v>159.79</v>
      </c>
      <c r="AQ41" s="99">
        <v>174.45333333333335</v>
      </c>
      <c r="AR41" s="99">
        <v>155.36333333333334</v>
      </c>
      <c r="AS41" s="99">
        <v>11.299999999999999</v>
      </c>
      <c r="AT41" s="99">
        <v>498.84</v>
      </c>
      <c r="AU41" s="99">
        <v>6.753333333333333</v>
      </c>
      <c r="AV41" s="99">
        <v>15.736666666666666</v>
      </c>
      <c r="AW41" s="99">
        <v>5.13</v>
      </c>
      <c r="AX41" s="99">
        <v>28.376666666666665</v>
      </c>
      <c r="AY41" s="99">
        <v>85.426666666666677</v>
      </c>
      <c r="AZ41" s="99">
        <v>4.0866666666666669</v>
      </c>
      <c r="BA41" s="99">
        <v>1.6533333333333333</v>
      </c>
      <c r="BB41" s="99">
        <v>16.443333333333332</v>
      </c>
      <c r="BC41" s="99">
        <v>48.51</v>
      </c>
      <c r="BD41" s="99">
        <v>29.576666666666668</v>
      </c>
      <c r="BE41" s="99">
        <v>54.526666666666664</v>
      </c>
      <c r="BF41" s="99">
        <v>82.796666666666667</v>
      </c>
      <c r="BG41" s="99">
        <v>17.270833333333332</v>
      </c>
      <c r="BH41" s="99">
        <v>16.02</v>
      </c>
      <c r="BI41" s="99">
        <v>24.006666666666664</v>
      </c>
      <c r="BJ41" s="99">
        <v>4.0233333333333334</v>
      </c>
      <c r="BK41" s="99">
        <v>81.93</v>
      </c>
      <c r="BL41" s="99">
        <v>11.206666666666669</v>
      </c>
      <c r="BM41" s="99">
        <v>12.770000000000001</v>
      </c>
    </row>
    <row r="42" spans="1:65" x14ac:dyDescent="0.35">
      <c r="A42" s="13">
        <v>641940840</v>
      </c>
      <c r="B42" s="14" t="s">
        <v>234</v>
      </c>
      <c r="C42" s="14" t="s">
        <v>865</v>
      </c>
      <c r="D42" s="14" t="s">
        <v>866</v>
      </c>
      <c r="E42" s="99">
        <v>14.086144718534173</v>
      </c>
      <c r="F42" s="99">
        <v>5.7945878647192322</v>
      </c>
      <c r="G42" s="99">
        <v>5.1319819573691268</v>
      </c>
      <c r="H42" s="99">
        <v>2.1338864473330887</v>
      </c>
      <c r="I42" s="99">
        <v>1.5482653721521711</v>
      </c>
      <c r="J42" s="99">
        <v>5.0537668835708978</v>
      </c>
      <c r="K42" s="99">
        <v>5.4148505927405246</v>
      </c>
      <c r="L42" s="99">
        <v>2.0464901682339089</v>
      </c>
      <c r="M42" s="99">
        <v>4.2747637047309341</v>
      </c>
      <c r="N42" s="99">
        <v>4.7656517849358977</v>
      </c>
      <c r="O42" s="99">
        <v>1.1961391236623082</v>
      </c>
      <c r="P42" s="99">
        <v>1.8959231491886737</v>
      </c>
      <c r="Q42" s="99">
        <v>4.3402222925807141</v>
      </c>
      <c r="R42" s="99">
        <v>4.8438387202601856</v>
      </c>
      <c r="S42" s="99">
        <v>7.4436611170914118</v>
      </c>
      <c r="T42" s="99">
        <v>4.3572199093875161</v>
      </c>
      <c r="U42" s="99">
        <v>5.5630346547818341</v>
      </c>
      <c r="V42" s="99">
        <v>1.876414436419046</v>
      </c>
      <c r="W42" s="99">
        <v>2.4251881452599755</v>
      </c>
      <c r="X42" s="99">
        <v>2.617037447219198</v>
      </c>
      <c r="Y42" s="99">
        <v>21.492287987244435</v>
      </c>
      <c r="Z42" s="99">
        <v>6.8550157558388021</v>
      </c>
      <c r="AA42" s="99">
        <v>4.4018838207957884</v>
      </c>
      <c r="AB42" s="99">
        <v>1.856735344766977</v>
      </c>
      <c r="AC42" s="99">
        <v>4.2688429764767593</v>
      </c>
      <c r="AD42" s="99">
        <v>2.8931434427604024</v>
      </c>
      <c r="AE42" s="92">
        <v>3652.2048374183064</v>
      </c>
      <c r="AF42" s="92">
        <v>1707840.3926255216</v>
      </c>
      <c r="AG42" s="100">
        <v>7.0837818184115173</v>
      </c>
      <c r="AH42" s="92">
        <v>8581.1019321824569</v>
      </c>
      <c r="AI42" s="99" t="s">
        <v>810</v>
      </c>
      <c r="AJ42" s="99">
        <v>197.24846238242</v>
      </c>
      <c r="AK42" s="99">
        <v>97.493546410808605</v>
      </c>
      <c r="AL42" s="99">
        <v>294.74</v>
      </c>
      <c r="AM42" s="99">
        <v>190.0658404618292</v>
      </c>
      <c r="AN42" s="99">
        <v>65.620767620990577</v>
      </c>
      <c r="AO42" s="101">
        <v>4.8086874791774123</v>
      </c>
      <c r="AP42" s="99">
        <v>158.95336205110459</v>
      </c>
      <c r="AQ42" s="99">
        <v>194.05041993611425</v>
      </c>
      <c r="AR42" s="99">
        <v>147.77629050737241</v>
      </c>
      <c r="AS42" s="99">
        <v>11.510495594304279</v>
      </c>
      <c r="AT42" s="99">
        <v>390.15263323846693</v>
      </c>
      <c r="AU42" s="99">
        <v>5.9438422275859395</v>
      </c>
      <c r="AV42" s="99">
        <v>14.921234641509921</v>
      </c>
      <c r="AW42" s="99">
        <v>6.0643287629443554</v>
      </c>
      <c r="AX42" s="99">
        <v>33.93567493056711</v>
      </c>
      <c r="AY42" s="99">
        <v>48.513743933216269</v>
      </c>
      <c r="AZ42" s="99">
        <v>3.7171716798425947</v>
      </c>
      <c r="BA42" s="99">
        <v>1.662973946537168</v>
      </c>
      <c r="BB42" s="99">
        <v>16.244277155305188</v>
      </c>
      <c r="BC42" s="99">
        <v>22.535275132149575</v>
      </c>
      <c r="BD42" s="99">
        <v>27.728563866189649</v>
      </c>
      <c r="BE42" s="99">
        <v>29.213328974968665</v>
      </c>
      <c r="BF42" s="99">
        <v>70.13265980224763</v>
      </c>
      <c r="BG42" s="99">
        <v>15.673465348133362</v>
      </c>
      <c r="BH42" s="99">
        <v>13.312585009405121</v>
      </c>
      <c r="BI42" s="99">
        <v>33.298202442925884</v>
      </c>
      <c r="BJ42" s="99">
        <v>4.1807696605042368</v>
      </c>
      <c r="BK42" s="99">
        <v>57.385587094049761</v>
      </c>
      <c r="BL42" s="99">
        <v>10.98949257273244</v>
      </c>
      <c r="BM42" s="99">
        <v>12.101004829435356</v>
      </c>
    </row>
    <row r="43" spans="1:65" x14ac:dyDescent="0.35">
      <c r="A43" s="13">
        <v>644700900</v>
      </c>
      <c r="B43" s="14" t="s">
        <v>234</v>
      </c>
      <c r="C43" s="14" t="s">
        <v>244</v>
      </c>
      <c r="D43" s="14" t="s">
        <v>245</v>
      </c>
      <c r="E43" s="99">
        <v>13.870561487814207</v>
      </c>
      <c r="F43" s="99">
        <v>6.243098347943377</v>
      </c>
      <c r="G43" s="99">
        <v>5.2013635699635055</v>
      </c>
      <c r="H43" s="99">
        <v>2.1045357150245416</v>
      </c>
      <c r="I43" s="99">
        <v>1.2815306119255745</v>
      </c>
      <c r="J43" s="99">
        <v>4.8337054335068856</v>
      </c>
      <c r="K43" s="99">
        <v>5.1877034737515642</v>
      </c>
      <c r="L43" s="99">
        <v>1.6722247889743089</v>
      </c>
      <c r="M43" s="99">
        <v>4.2270235389909576</v>
      </c>
      <c r="N43" s="99">
        <v>4.4266095906535314</v>
      </c>
      <c r="O43" s="99">
        <v>1.193921335673074</v>
      </c>
      <c r="P43" s="99">
        <v>1.9085195767015559</v>
      </c>
      <c r="Q43" s="99">
        <v>3.7918731555425969</v>
      </c>
      <c r="R43" s="99">
        <v>4.545346527745358</v>
      </c>
      <c r="S43" s="99">
        <v>6.0950473102504787</v>
      </c>
      <c r="T43" s="99">
        <v>4.1298551801146504</v>
      </c>
      <c r="U43" s="99">
        <v>5.3209131895403781</v>
      </c>
      <c r="V43" s="99">
        <v>1.7130167127254683</v>
      </c>
      <c r="W43" s="99">
        <v>2.4206732950223331</v>
      </c>
      <c r="X43" s="99">
        <v>2.2281561038834865</v>
      </c>
      <c r="Y43" s="99">
        <v>19.753832626763344</v>
      </c>
      <c r="Z43" s="99">
        <v>6.9399521598330933</v>
      </c>
      <c r="AA43" s="99">
        <v>3.8641036781988896</v>
      </c>
      <c r="AB43" s="99">
        <v>1.8248641501972258</v>
      </c>
      <c r="AC43" s="99">
        <v>4.0129595212952642</v>
      </c>
      <c r="AD43" s="99">
        <v>2.7468948323028535</v>
      </c>
      <c r="AE43" s="92">
        <v>1972.2203739916888</v>
      </c>
      <c r="AF43" s="92">
        <v>670523.00379415601</v>
      </c>
      <c r="AG43" s="100">
        <v>6.4804693141479026</v>
      </c>
      <c r="AH43" s="92">
        <v>3173.4371353460087</v>
      </c>
      <c r="AI43" s="99" t="s">
        <v>810</v>
      </c>
      <c r="AJ43" s="99">
        <v>262.91349558290381</v>
      </c>
      <c r="AK43" s="99">
        <v>64.312770471945711</v>
      </c>
      <c r="AL43" s="99">
        <v>327.22000000000003</v>
      </c>
      <c r="AM43" s="99">
        <v>189.15993930936273</v>
      </c>
      <c r="AN43" s="99">
        <v>73.098674614666052</v>
      </c>
      <c r="AO43" s="101">
        <v>4.2064691320692233</v>
      </c>
      <c r="AP43" s="99">
        <v>138.22286967575931</v>
      </c>
      <c r="AQ43" s="99">
        <v>134.39404271690282</v>
      </c>
      <c r="AR43" s="99">
        <v>117.52029359712976</v>
      </c>
      <c r="AS43" s="99">
        <v>10.6803140966379</v>
      </c>
      <c r="AT43" s="99">
        <v>494.990760713501</v>
      </c>
      <c r="AU43" s="99">
        <v>6.4012384839016532</v>
      </c>
      <c r="AV43" s="99">
        <v>16.781294782820861</v>
      </c>
      <c r="AW43" s="99">
        <v>5.1570383257914241</v>
      </c>
      <c r="AX43" s="99">
        <v>23.421214079796489</v>
      </c>
      <c r="AY43" s="99">
        <v>49.619368867575758</v>
      </c>
      <c r="AZ43" s="99">
        <v>3.6448792470692144</v>
      </c>
      <c r="BA43" s="99">
        <v>1.4986812479672758</v>
      </c>
      <c r="BB43" s="99">
        <v>16.414098792052183</v>
      </c>
      <c r="BC43" s="99">
        <v>33.656615637108864</v>
      </c>
      <c r="BD43" s="99">
        <v>28.146554403702364</v>
      </c>
      <c r="BE43" s="99">
        <v>33.3408340356848</v>
      </c>
      <c r="BF43" s="99">
        <v>99.048241620685744</v>
      </c>
      <c r="BG43" s="99">
        <v>8.4468855999437054</v>
      </c>
      <c r="BH43" s="99">
        <v>13.613347477522643</v>
      </c>
      <c r="BI43" s="99">
        <v>22.339287792057743</v>
      </c>
      <c r="BJ43" s="99">
        <v>3.7206418378401875</v>
      </c>
      <c r="BK43" s="99">
        <v>60.502353892682315</v>
      </c>
      <c r="BL43" s="99">
        <v>10.076370611965691</v>
      </c>
      <c r="BM43" s="99">
        <v>10.647454406116402</v>
      </c>
    </row>
    <row r="44" spans="1:65" x14ac:dyDescent="0.35">
      <c r="A44" s="13">
        <v>817820200</v>
      </c>
      <c r="B44" s="14" t="s">
        <v>246</v>
      </c>
      <c r="C44" s="14" t="s">
        <v>247</v>
      </c>
      <c r="D44" s="14" t="s">
        <v>248</v>
      </c>
      <c r="E44" s="99">
        <v>13.836666666666666</v>
      </c>
      <c r="F44" s="99">
        <v>5.518366013071895</v>
      </c>
      <c r="G44" s="99">
        <v>5.05</v>
      </c>
      <c r="H44" s="99">
        <v>1.3933333333333333</v>
      </c>
      <c r="I44" s="99">
        <v>1.3266666666666667</v>
      </c>
      <c r="J44" s="99">
        <v>4.6900000000000004</v>
      </c>
      <c r="K44" s="99">
        <v>5.0533333333333337</v>
      </c>
      <c r="L44" s="99">
        <v>1.67</v>
      </c>
      <c r="M44" s="99">
        <v>4.4433333333333334</v>
      </c>
      <c r="N44" s="99">
        <v>4.1433333333333335</v>
      </c>
      <c r="O44" s="99">
        <v>0.79999999999999993</v>
      </c>
      <c r="P44" s="99">
        <v>1.9466666666666665</v>
      </c>
      <c r="Q44" s="99">
        <v>4.3099999999999996</v>
      </c>
      <c r="R44" s="99">
        <v>4.4400000000000004</v>
      </c>
      <c r="S44" s="99">
        <v>6.4466666666666663</v>
      </c>
      <c r="T44" s="99">
        <v>4.166666666666667</v>
      </c>
      <c r="U44" s="99">
        <v>5.4766666666666666</v>
      </c>
      <c r="V44" s="99">
        <v>1.5533333333333335</v>
      </c>
      <c r="W44" s="99">
        <v>2.6199999999999997</v>
      </c>
      <c r="X44" s="99">
        <v>2.5166666666666671</v>
      </c>
      <c r="Y44" s="99">
        <v>20.416666666666668</v>
      </c>
      <c r="Z44" s="99">
        <v>7.3166666666666664</v>
      </c>
      <c r="AA44" s="99">
        <v>3.91</v>
      </c>
      <c r="AB44" s="99">
        <v>1.8233333333333333</v>
      </c>
      <c r="AC44" s="99">
        <v>4.0133333333333328</v>
      </c>
      <c r="AD44" s="99">
        <v>2.8733333333333331</v>
      </c>
      <c r="AE44" s="92">
        <v>1757.83</v>
      </c>
      <c r="AF44" s="92">
        <v>528019.33333333337</v>
      </c>
      <c r="AG44" s="100">
        <v>6.8624444444444448</v>
      </c>
      <c r="AH44" s="92">
        <v>2599.4015615073345</v>
      </c>
      <c r="AI44" s="99" t="s">
        <v>810</v>
      </c>
      <c r="AJ44" s="99">
        <v>115.17224131178104</v>
      </c>
      <c r="AK44" s="99">
        <v>76.337140336874455</v>
      </c>
      <c r="AL44" s="99">
        <v>191.51</v>
      </c>
      <c r="AM44" s="99">
        <v>189.91919999999996</v>
      </c>
      <c r="AN44" s="99">
        <v>60.466666666666669</v>
      </c>
      <c r="AO44" s="101">
        <v>3.6435</v>
      </c>
      <c r="AP44" s="99">
        <v>115.88666666666666</v>
      </c>
      <c r="AQ44" s="99">
        <v>148.27999999999997</v>
      </c>
      <c r="AR44" s="99">
        <v>118.46</v>
      </c>
      <c r="AS44" s="99">
        <v>10.719999999999999</v>
      </c>
      <c r="AT44" s="99">
        <v>514.88666666666666</v>
      </c>
      <c r="AU44" s="99">
        <v>6.0066666666666668</v>
      </c>
      <c r="AV44" s="99">
        <v>12.356666666666667</v>
      </c>
      <c r="AW44" s="99">
        <v>5.8233333333333341</v>
      </c>
      <c r="AX44" s="99">
        <v>33.333333333333336</v>
      </c>
      <c r="AY44" s="99">
        <v>47.143333333333338</v>
      </c>
      <c r="AZ44" s="99">
        <v>3.6133333333333333</v>
      </c>
      <c r="BA44" s="99">
        <v>1.29</v>
      </c>
      <c r="BB44" s="99">
        <v>12.19</v>
      </c>
      <c r="BC44" s="99">
        <v>43.886666666666663</v>
      </c>
      <c r="BD44" s="99">
        <v>40.653333333333336</v>
      </c>
      <c r="BE44" s="99">
        <v>42.66</v>
      </c>
      <c r="BF44" s="99">
        <v>106.72666666666667</v>
      </c>
      <c r="BG44" s="99">
        <v>15.406666666666666</v>
      </c>
      <c r="BH44" s="99">
        <v>11.743333333333332</v>
      </c>
      <c r="BI44" s="99">
        <v>18.599999999999998</v>
      </c>
      <c r="BJ44" s="99">
        <v>4.46</v>
      </c>
      <c r="BK44" s="99">
        <v>67.763333333333335</v>
      </c>
      <c r="BL44" s="99">
        <v>10.753333333333332</v>
      </c>
      <c r="BM44" s="99">
        <v>13.670000000000002</v>
      </c>
    </row>
    <row r="45" spans="1:65" x14ac:dyDescent="0.35">
      <c r="A45" s="13">
        <v>819740300</v>
      </c>
      <c r="B45" s="14" t="s">
        <v>246</v>
      </c>
      <c r="C45" s="14" t="s">
        <v>249</v>
      </c>
      <c r="D45" s="14" t="s">
        <v>250</v>
      </c>
      <c r="E45" s="99">
        <v>13.88</v>
      </c>
      <c r="F45" s="99">
        <v>5.2322499999999996</v>
      </c>
      <c r="G45" s="99">
        <v>5.2233333333333327</v>
      </c>
      <c r="H45" s="99">
        <v>1.3966666666666665</v>
      </c>
      <c r="I45" s="99">
        <v>1.3566666666666667</v>
      </c>
      <c r="J45" s="99">
        <v>4.7366666666666664</v>
      </c>
      <c r="K45" s="99">
        <v>4.95</v>
      </c>
      <c r="L45" s="99">
        <v>1.7066666666666668</v>
      </c>
      <c r="M45" s="99">
        <v>4.6966666666666663</v>
      </c>
      <c r="N45" s="99">
        <v>4.3</v>
      </c>
      <c r="O45" s="99">
        <v>0.75</v>
      </c>
      <c r="P45" s="99">
        <v>1.95</v>
      </c>
      <c r="Q45" s="99">
        <v>4.4266666666666659</v>
      </c>
      <c r="R45" s="99">
        <v>4.5033333333333339</v>
      </c>
      <c r="S45" s="99">
        <v>6.72</v>
      </c>
      <c r="T45" s="99">
        <v>4.2666666666666666</v>
      </c>
      <c r="U45" s="99">
        <v>5.6366666666666667</v>
      </c>
      <c r="V45" s="99">
        <v>1.5766666666666669</v>
      </c>
      <c r="W45" s="99">
        <v>2.5999999999999996</v>
      </c>
      <c r="X45" s="99">
        <v>2.4966666666666666</v>
      </c>
      <c r="Y45" s="99">
        <v>20.906666666666666</v>
      </c>
      <c r="Z45" s="99">
        <v>7.6733333333333329</v>
      </c>
      <c r="AA45" s="99">
        <v>3.8933333333333331</v>
      </c>
      <c r="AB45" s="99">
        <v>1.82</v>
      </c>
      <c r="AC45" s="99">
        <v>4.1000000000000005</v>
      </c>
      <c r="AD45" s="99">
        <v>2.92</v>
      </c>
      <c r="AE45" s="92">
        <v>1889.55</v>
      </c>
      <c r="AF45" s="92">
        <v>650770</v>
      </c>
      <c r="AG45" s="100">
        <v>6.7082539682539677</v>
      </c>
      <c r="AH45" s="92">
        <v>3151.8961396658106</v>
      </c>
      <c r="AI45" s="99" t="s">
        <v>810</v>
      </c>
      <c r="AJ45" s="99">
        <v>71.788806795139237</v>
      </c>
      <c r="AK45" s="99">
        <v>73.233666967988725</v>
      </c>
      <c r="AL45" s="99">
        <v>145.02000000000001</v>
      </c>
      <c r="AM45" s="99">
        <v>194.36114999999998</v>
      </c>
      <c r="AN45" s="99">
        <v>60.04666666666666</v>
      </c>
      <c r="AO45" s="101">
        <v>3.6659222222222225</v>
      </c>
      <c r="AP45" s="99">
        <v>121.38333333333333</v>
      </c>
      <c r="AQ45" s="99">
        <v>116.63666666666666</v>
      </c>
      <c r="AR45" s="99">
        <v>126.26666666666665</v>
      </c>
      <c r="AS45" s="99">
        <v>10.876666666666667</v>
      </c>
      <c r="AT45" s="99">
        <v>447.93666666666667</v>
      </c>
      <c r="AU45" s="99">
        <v>5.5233333333333334</v>
      </c>
      <c r="AV45" s="99">
        <v>12.873333333333335</v>
      </c>
      <c r="AW45" s="99">
        <v>4.8233333333333333</v>
      </c>
      <c r="AX45" s="99">
        <v>26.806666666666668</v>
      </c>
      <c r="AY45" s="99">
        <v>50.446666666666665</v>
      </c>
      <c r="AZ45" s="99">
        <v>3.6999999999999997</v>
      </c>
      <c r="BA45" s="99">
        <v>1.2666666666666666</v>
      </c>
      <c r="BB45" s="99">
        <v>17.913333333333334</v>
      </c>
      <c r="BC45" s="99">
        <v>30.473333333333333</v>
      </c>
      <c r="BD45" s="99">
        <v>26.743333333333336</v>
      </c>
      <c r="BE45" s="99">
        <v>36.043333333333329</v>
      </c>
      <c r="BF45" s="99">
        <v>111.11</v>
      </c>
      <c r="BG45" s="99">
        <v>13.604444444444445</v>
      </c>
      <c r="BH45" s="99">
        <v>14.696666666666665</v>
      </c>
      <c r="BI45" s="99">
        <v>21.399999999999995</v>
      </c>
      <c r="BJ45" s="99">
        <v>3.4533333333333331</v>
      </c>
      <c r="BK45" s="99">
        <v>72.756666666666661</v>
      </c>
      <c r="BL45" s="99">
        <v>10.666666666666666</v>
      </c>
      <c r="BM45" s="99">
        <v>14.219999999999999</v>
      </c>
    </row>
    <row r="46" spans="1:65" x14ac:dyDescent="0.35">
      <c r="A46" s="13">
        <v>824300500</v>
      </c>
      <c r="B46" s="14" t="s">
        <v>246</v>
      </c>
      <c r="C46" s="14" t="s">
        <v>252</v>
      </c>
      <c r="D46" s="14" t="s">
        <v>253</v>
      </c>
      <c r="E46" s="99">
        <v>14.016666666666667</v>
      </c>
      <c r="F46" s="99">
        <v>5.558133333333334</v>
      </c>
      <c r="G46" s="99">
        <v>5.206666666666667</v>
      </c>
      <c r="H46" s="99">
        <v>1.4333333333333333</v>
      </c>
      <c r="I46" s="99">
        <v>1.29</v>
      </c>
      <c r="J46" s="99">
        <v>4.8933333333333335</v>
      </c>
      <c r="K46" s="99">
        <v>5.1266666666666669</v>
      </c>
      <c r="L46" s="99">
        <v>1.6933333333333334</v>
      </c>
      <c r="M46" s="99">
        <v>4.8666666666666671</v>
      </c>
      <c r="N46" s="99">
        <v>4.62</v>
      </c>
      <c r="O46" s="99">
        <v>0.69</v>
      </c>
      <c r="P46" s="99">
        <v>1.9466666666666665</v>
      </c>
      <c r="Q46" s="99">
        <v>4.4033333333333333</v>
      </c>
      <c r="R46" s="99">
        <v>4.7133333333333338</v>
      </c>
      <c r="S46" s="99">
        <v>6.1433333333333335</v>
      </c>
      <c r="T46" s="99">
        <v>4.3366666666666669</v>
      </c>
      <c r="U46" s="99">
        <v>5.6066666666666665</v>
      </c>
      <c r="V46" s="99">
        <v>1.5233333333333334</v>
      </c>
      <c r="W46" s="99">
        <v>2.5933333333333337</v>
      </c>
      <c r="X46" s="99">
        <v>2.37</v>
      </c>
      <c r="Y46" s="99">
        <v>21.11</v>
      </c>
      <c r="Z46" s="99">
        <v>7.9366666666666674</v>
      </c>
      <c r="AA46" s="99">
        <v>3.85</v>
      </c>
      <c r="AB46" s="99">
        <v>1.9000000000000001</v>
      </c>
      <c r="AC46" s="99">
        <v>4.12</v>
      </c>
      <c r="AD46" s="99">
        <v>2.936666666666667</v>
      </c>
      <c r="AE46" s="92">
        <v>1559.0266666666666</v>
      </c>
      <c r="AF46" s="92">
        <v>520444.33333333331</v>
      </c>
      <c r="AG46" s="100">
        <v>6.7892999999999999</v>
      </c>
      <c r="AH46" s="92">
        <v>2542.0750782087007</v>
      </c>
      <c r="AI46" s="99" t="s">
        <v>810</v>
      </c>
      <c r="AJ46" s="99">
        <v>91.308343561735981</v>
      </c>
      <c r="AK46" s="99">
        <v>69.688015821515094</v>
      </c>
      <c r="AL46" s="99">
        <v>161</v>
      </c>
      <c r="AM46" s="99">
        <v>195.55615</v>
      </c>
      <c r="AN46" s="99">
        <v>73.58</v>
      </c>
      <c r="AO46" s="101">
        <v>3.5779999999999994</v>
      </c>
      <c r="AP46" s="99">
        <v>110.44666666666667</v>
      </c>
      <c r="AQ46" s="99">
        <v>188.88666666666668</v>
      </c>
      <c r="AR46" s="99">
        <v>107.78000000000002</v>
      </c>
      <c r="AS46" s="99">
        <v>10.803333333333335</v>
      </c>
      <c r="AT46" s="99">
        <v>477.3533333333333</v>
      </c>
      <c r="AU46" s="99">
        <v>5.3566666666666665</v>
      </c>
      <c r="AV46" s="99">
        <v>11.056666666666667</v>
      </c>
      <c r="AW46" s="99">
        <v>5.3433333333333337</v>
      </c>
      <c r="AX46" s="99">
        <v>25.333333333333332</v>
      </c>
      <c r="AY46" s="99">
        <v>45.446666666666665</v>
      </c>
      <c r="AZ46" s="99">
        <v>4.1233333333333331</v>
      </c>
      <c r="BA46" s="99">
        <v>1.1933333333333334</v>
      </c>
      <c r="BB46" s="99">
        <v>19.78</v>
      </c>
      <c r="BC46" s="99">
        <v>41.966666666666669</v>
      </c>
      <c r="BD46" s="99">
        <v>28.853333333333328</v>
      </c>
      <c r="BE46" s="99">
        <v>31.66</v>
      </c>
      <c r="BF46" s="99">
        <v>78.25</v>
      </c>
      <c r="BG46" s="99">
        <v>12.055555555555557</v>
      </c>
      <c r="BH46" s="99">
        <v>11.086666666666668</v>
      </c>
      <c r="BI46" s="99">
        <v>22.223333333333333</v>
      </c>
      <c r="BJ46" s="99">
        <v>3.4733333333333332</v>
      </c>
      <c r="BK46" s="99">
        <v>57.916666666666664</v>
      </c>
      <c r="BL46" s="99">
        <v>11.340000000000002</v>
      </c>
      <c r="BM46" s="99">
        <v>14.558666666666667</v>
      </c>
    </row>
    <row r="47" spans="1:65" x14ac:dyDescent="0.35">
      <c r="A47" s="13">
        <v>839380800</v>
      </c>
      <c r="B47" s="14" t="s">
        <v>246</v>
      </c>
      <c r="C47" s="14" t="s">
        <v>254</v>
      </c>
      <c r="D47" s="14" t="s">
        <v>255</v>
      </c>
      <c r="E47" s="99">
        <v>13.907228154480874</v>
      </c>
      <c r="F47" s="99">
        <v>5.2703714082615667</v>
      </c>
      <c r="G47" s="99">
        <v>4.6886091536472447</v>
      </c>
      <c r="H47" s="99">
        <v>1.3850982566825669</v>
      </c>
      <c r="I47" s="99">
        <v>1.1778259850610266</v>
      </c>
      <c r="J47" s="99">
        <v>4.6030554851137753</v>
      </c>
      <c r="K47" s="99">
        <v>5.0090527727260268</v>
      </c>
      <c r="L47" s="99">
        <v>1.5725927551736758</v>
      </c>
      <c r="M47" s="99">
        <v>4.2170210549608589</v>
      </c>
      <c r="N47" s="99">
        <v>4.1563953894176615</v>
      </c>
      <c r="O47" s="99">
        <v>0.69227371564237072</v>
      </c>
      <c r="P47" s="99">
        <v>1.9542768386749112</v>
      </c>
      <c r="Q47" s="99">
        <v>3.8217797696304587</v>
      </c>
      <c r="R47" s="99">
        <v>4.4720504217568768</v>
      </c>
      <c r="S47" s="99">
        <v>5.8909659201989806</v>
      </c>
      <c r="T47" s="99">
        <v>3.9177276395767309</v>
      </c>
      <c r="U47" s="99">
        <v>5.1434139234410461</v>
      </c>
      <c r="V47" s="99">
        <v>1.4595916066651304</v>
      </c>
      <c r="W47" s="99">
        <v>2.5940558938451059</v>
      </c>
      <c r="X47" s="99">
        <v>2.1412842686950913</v>
      </c>
      <c r="Y47" s="99">
        <v>19.15840363922208</v>
      </c>
      <c r="Z47" s="99">
        <v>6.9216592811145974</v>
      </c>
      <c r="AA47" s="99">
        <v>3.9074370115322226</v>
      </c>
      <c r="AB47" s="99">
        <v>1.8482055404614215</v>
      </c>
      <c r="AC47" s="99">
        <v>3.8438542481007629</v>
      </c>
      <c r="AD47" s="99">
        <v>2.7802066019716229</v>
      </c>
      <c r="AE47" s="92">
        <v>1549.1995696045797</v>
      </c>
      <c r="AF47" s="92">
        <v>464400.12808974303</v>
      </c>
      <c r="AG47" s="100">
        <v>6.397087261596333</v>
      </c>
      <c r="AH47" s="92">
        <v>2179.5917415713361</v>
      </c>
      <c r="AI47" s="99" t="s">
        <v>810</v>
      </c>
      <c r="AJ47" s="99">
        <v>105.18741161680423</v>
      </c>
      <c r="AK47" s="99">
        <v>68.622777763419151</v>
      </c>
      <c r="AL47" s="99">
        <v>173.81</v>
      </c>
      <c r="AM47" s="99">
        <v>193.95006625748189</v>
      </c>
      <c r="AN47" s="99">
        <v>56.896964488932305</v>
      </c>
      <c r="AO47" s="101">
        <v>3.5519085245933297</v>
      </c>
      <c r="AP47" s="99">
        <v>108.15231545065103</v>
      </c>
      <c r="AQ47" s="99">
        <v>121.7637031090032</v>
      </c>
      <c r="AR47" s="99">
        <v>124.3223145444836</v>
      </c>
      <c r="AS47" s="99">
        <v>10.46247780582951</v>
      </c>
      <c r="AT47" s="99">
        <v>505.02526163227986</v>
      </c>
      <c r="AU47" s="99">
        <v>6.2008867316668601</v>
      </c>
      <c r="AV47" s="99">
        <v>12.487129218133189</v>
      </c>
      <c r="AW47" s="99">
        <v>5.1397951871280041</v>
      </c>
      <c r="AX47" s="99">
        <v>27.066446392749896</v>
      </c>
      <c r="AY47" s="99">
        <v>38.498866518521339</v>
      </c>
      <c r="AZ47" s="99">
        <v>3.6483251009834228</v>
      </c>
      <c r="BA47" s="99">
        <v>1.1129399930999861</v>
      </c>
      <c r="BB47" s="99">
        <v>15.487175701069015</v>
      </c>
      <c r="BC47" s="99">
        <v>21.252250174393954</v>
      </c>
      <c r="BD47" s="99">
        <v>23.57204040914328</v>
      </c>
      <c r="BE47" s="99">
        <v>23.585700286488883</v>
      </c>
      <c r="BF47" s="99">
        <v>139.60287754853525</v>
      </c>
      <c r="BG47" s="99">
        <v>8.780444194397198</v>
      </c>
      <c r="BH47" s="99">
        <v>10.843675781680489</v>
      </c>
      <c r="BI47" s="99">
        <v>13.546830757967527</v>
      </c>
      <c r="BJ47" s="99">
        <v>2.4938177816272411</v>
      </c>
      <c r="BK47" s="99">
        <v>62.845934796459119</v>
      </c>
      <c r="BL47" s="99">
        <v>10.744508612590105</v>
      </c>
      <c r="BM47" s="99">
        <v>13.578910160042545</v>
      </c>
    </row>
    <row r="48" spans="1:65" x14ac:dyDescent="0.35">
      <c r="A48" s="13">
        <v>819740351</v>
      </c>
      <c r="B48" s="14" t="s">
        <v>246</v>
      </c>
      <c r="C48" s="14" t="s">
        <v>249</v>
      </c>
      <c r="D48" s="14" t="s">
        <v>251</v>
      </c>
      <c r="E48" s="99">
        <v>13.55966705306543</v>
      </c>
      <c r="F48" s="99">
        <v>5.633809523809524</v>
      </c>
      <c r="G48" s="99">
        <v>4.4758301158301164</v>
      </c>
      <c r="H48" s="99">
        <v>1.3750892857142858</v>
      </c>
      <c r="I48" s="99">
        <v>1.2023880597014924</v>
      </c>
      <c r="J48" s="99">
        <v>4.6899113475177305</v>
      </c>
      <c r="K48" s="99">
        <v>4.0522210526315794</v>
      </c>
      <c r="L48" s="99">
        <v>1.4962623274161737</v>
      </c>
      <c r="M48" s="99">
        <v>4.0662893081761</v>
      </c>
      <c r="N48" s="99">
        <v>3.8836419753086417</v>
      </c>
      <c r="O48" s="99">
        <v>0.69223744292237444</v>
      </c>
      <c r="P48" s="99">
        <v>1.8206060606060606</v>
      </c>
      <c r="Q48" s="99">
        <v>4.2412093726379441</v>
      </c>
      <c r="R48" s="99">
        <v>4.0227627627627625</v>
      </c>
      <c r="S48" s="99">
        <v>6.0811818415637857</v>
      </c>
      <c r="T48" s="99">
        <v>3.9740903614457825</v>
      </c>
      <c r="U48" s="99">
        <v>4.9729616087751376</v>
      </c>
      <c r="V48" s="99">
        <v>1.441107456140351</v>
      </c>
      <c r="W48" s="99">
        <v>2.4264876302083334</v>
      </c>
      <c r="X48" s="99">
        <v>2.2045454545454546</v>
      </c>
      <c r="Y48" s="99">
        <v>19.979603250478011</v>
      </c>
      <c r="Z48" s="99">
        <v>6.476069518716578</v>
      </c>
      <c r="AA48" s="99">
        <v>3.3570854922279794</v>
      </c>
      <c r="AB48" s="99">
        <v>1.4721777163904235</v>
      </c>
      <c r="AC48" s="99">
        <v>3.9249958123953097</v>
      </c>
      <c r="AD48" s="99">
        <v>2.5117446043165468</v>
      </c>
      <c r="AE48" s="92">
        <v>2143.5</v>
      </c>
      <c r="AF48" s="92">
        <v>598634.33333333337</v>
      </c>
      <c r="AG48" s="100">
        <v>6.6307738095238093</v>
      </c>
      <c r="AH48" s="92">
        <v>2880.8919293445447</v>
      </c>
      <c r="AI48" s="99" t="s">
        <v>810</v>
      </c>
      <c r="AJ48" s="99">
        <v>79.240485270121383</v>
      </c>
      <c r="AK48" s="99">
        <v>75.83967981209581</v>
      </c>
      <c r="AL48" s="99">
        <v>155.07999999999998</v>
      </c>
      <c r="AM48" s="99">
        <v>194.34614999999999</v>
      </c>
      <c r="AN48" s="99">
        <v>67.11333333333333</v>
      </c>
      <c r="AO48" s="101">
        <v>3.7067333333333337</v>
      </c>
      <c r="AP48" s="99">
        <v>82.333333333333329</v>
      </c>
      <c r="AQ48" s="99">
        <v>99</v>
      </c>
      <c r="AR48" s="99">
        <v>103.33333333333333</v>
      </c>
      <c r="AS48" s="99">
        <v>10.746580961126417</v>
      </c>
      <c r="AT48" s="99">
        <v>538.16</v>
      </c>
      <c r="AU48" s="99">
        <v>6.0233333333333334</v>
      </c>
      <c r="AV48" s="99">
        <v>12.823333333333332</v>
      </c>
      <c r="AW48" s="99">
        <v>5.0566666666666675</v>
      </c>
      <c r="AX48" s="99">
        <v>23.333333333333332</v>
      </c>
      <c r="AY48" s="99">
        <v>45.833333333333336</v>
      </c>
      <c r="AZ48" s="99">
        <v>3.4739393939393941</v>
      </c>
      <c r="BA48" s="99">
        <v>1.2184057971014493</v>
      </c>
      <c r="BB48" s="99">
        <v>12.506666666666666</v>
      </c>
      <c r="BC48" s="99">
        <v>31.49</v>
      </c>
      <c r="BD48" s="99">
        <v>28.356666666666666</v>
      </c>
      <c r="BE48" s="99">
        <v>29.243333333333336</v>
      </c>
      <c r="BF48" s="99">
        <v>68.33</v>
      </c>
      <c r="BG48" s="99">
        <v>5.9722222222222214</v>
      </c>
      <c r="BH48" s="99">
        <v>18.993333333333336</v>
      </c>
      <c r="BI48" s="99">
        <v>29.166666666666668</v>
      </c>
      <c r="BJ48" s="99">
        <v>4.1399999999999997</v>
      </c>
      <c r="BK48" s="99">
        <v>62</v>
      </c>
      <c r="BL48" s="99">
        <v>10.590028142589118</v>
      </c>
      <c r="BM48" s="99">
        <v>14.720251572327044</v>
      </c>
    </row>
    <row r="49" spans="1:65" x14ac:dyDescent="0.35">
      <c r="A49" s="13">
        <v>925540400</v>
      </c>
      <c r="B49" s="14" t="s">
        <v>256</v>
      </c>
      <c r="C49" s="14" t="s">
        <v>259</v>
      </c>
      <c r="D49" s="14" t="s">
        <v>260</v>
      </c>
      <c r="E49" s="99">
        <v>13.853333333333333</v>
      </c>
      <c r="F49" s="99">
        <v>6.3412509712509717</v>
      </c>
      <c r="G49" s="99">
        <v>5.05</v>
      </c>
      <c r="H49" s="99">
        <v>1.61</v>
      </c>
      <c r="I49" s="99">
        <v>1.2133333333333332</v>
      </c>
      <c r="J49" s="99">
        <v>4.7299999999999995</v>
      </c>
      <c r="K49" s="99">
        <v>4.1333333333333337</v>
      </c>
      <c r="L49" s="99">
        <v>1.67</v>
      </c>
      <c r="M49" s="99">
        <v>4.71</v>
      </c>
      <c r="N49" s="99">
        <v>5.03</v>
      </c>
      <c r="O49" s="99">
        <v>0.70333333333333325</v>
      </c>
      <c r="P49" s="99">
        <v>1.9666666666666668</v>
      </c>
      <c r="Q49" s="99">
        <v>3.85</v>
      </c>
      <c r="R49" s="99">
        <v>4.55</v>
      </c>
      <c r="S49" s="99">
        <v>5.4333333333333336</v>
      </c>
      <c r="T49" s="99">
        <v>4.1933333333333342</v>
      </c>
      <c r="U49" s="99">
        <v>5.2</v>
      </c>
      <c r="V49" s="99">
        <v>1.593333333333333</v>
      </c>
      <c r="W49" s="99">
        <v>2.4366666666666661</v>
      </c>
      <c r="X49" s="99">
        <v>2.0399999999999996</v>
      </c>
      <c r="Y49" s="99">
        <v>19.626666666666665</v>
      </c>
      <c r="Z49" s="99">
        <v>7.5266666666666664</v>
      </c>
      <c r="AA49" s="99">
        <v>3.9166666666666665</v>
      </c>
      <c r="AB49" s="99">
        <v>1.8533333333333335</v>
      </c>
      <c r="AC49" s="99">
        <v>3.9266666666666672</v>
      </c>
      <c r="AD49" s="99">
        <v>2.9233333333333333</v>
      </c>
      <c r="AE49" s="92">
        <v>1932.6933333333334</v>
      </c>
      <c r="AF49" s="92">
        <v>374733.66666666669</v>
      </c>
      <c r="AG49" s="100">
        <v>6.9347777777777777</v>
      </c>
      <c r="AH49" s="92">
        <v>1857.26640147182</v>
      </c>
      <c r="AI49" s="99" t="s">
        <v>810</v>
      </c>
      <c r="AJ49" s="99">
        <v>114.42717873950615</v>
      </c>
      <c r="AK49" s="99">
        <v>167.24384339764836</v>
      </c>
      <c r="AL49" s="99">
        <v>281.67</v>
      </c>
      <c r="AM49" s="99">
        <v>185.15639999999999</v>
      </c>
      <c r="AN49" s="99">
        <v>57.683333333333337</v>
      </c>
      <c r="AO49" s="101">
        <v>3.3333333333333335</v>
      </c>
      <c r="AP49" s="99">
        <v>140.09666666666666</v>
      </c>
      <c r="AQ49" s="99">
        <v>143.23333333333332</v>
      </c>
      <c r="AR49" s="99">
        <v>123</v>
      </c>
      <c r="AS49" s="99">
        <v>11.003333333333332</v>
      </c>
      <c r="AT49" s="99">
        <v>401.33666666666664</v>
      </c>
      <c r="AU49" s="99">
        <v>6.7333333333333334</v>
      </c>
      <c r="AV49" s="99">
        <v>10.073333333333332</v>
      </c>
      <c r="AW49" s="99">
        <v>5.37</v>
      </c>
      <c r="AX49" s="99">
        <v>32.333333333333336</v>
      </c>
      <c r="AY49" s="99">
        <v>48.556666666666672</v>
      </c>
      <c r="AZ49" s="99">
        <v>3.6599999999999997</v>
      </c>
      <c r="BA49" s="99">
        <v>1.5033333333333332</v>
      </c>
      <c r="BB49" s="99">
        <v>17.52333333333333</v>
      </c>
      <c r="BC49" s="99">
        <v>30.409999999999997</v>
      </c>
      <c r="BD49" s="99">
        <v>28.876666666666665</v>
      </c>
      <c r="BE49" s="99">
        <v>29.88</v>
      </c>
      <c r="BF49" s="99">
        <v>95.276666666666657</v>
      </c>
      <c r="BG49" s="99">
        <v>20.52138888888889</v>
      </c>
      <c r="BH49" s="99">
        <v>13.763333333333334</v>
      </c>
      <c r="BI49" s="99">
        <v>19.626666666666665</v>
      </c>
      <c r="BJ49" s="99">
        <v>3.52</v>
      </c>
      <c r="BK49" s="99">
        <v>102.98</v>
      </c>
      <c r="BL49" s="99">
        <v>10.62</v>
      </c>
      <c r="BM49" s="99">
        <v>9.6789133089133106</v>
      </c>
    </row>
    <row r="50" spans="1:65" x14ac:dyDescent="0.35">
      <c r="A50" s="13">
        <v>935300620</v>
      </c>
      <c r="B50" s="14" t="s">
        <v>256</v>
      </c>
      <c r="C50" s="14" t="s">
        <v>261</v>
      </c>
      <c r="D50" s="14" t="s">
        <v>262</v>
      </c>
      <c r="E50" s="99">
        <v>13.966666666666669</v>
      </c>
      <c r="F50" s="99">
        <v>6.2333465871438039</v>
      </c>
      <c r="G50" s="99">
        <v>4.8933333333333335</v>
      </c>
      <c r="H50" s="99">
        <v>1.4566666666666668</v>
      </c>
      <c r="I50" s="99">
        <v>1.1933333333333334</v>
      </c>
      <c r="J50" s="99">
        <v>4.7300000000000004</v>
      </c>
      <c r="K50" s="99">
        <v>4.1733333333333329</v>
      </c>
      <c r="L50" s="99">
        <v>1.6366666666666667</v>
      </c>
      <c r="M50" s="99">
        <v>4.503333333333333</v>
      </c>
      <c r="N50" s="99">
        <v>4.9633333333333329</v>
      </c>
      <c r="O50" s="99">
        <v>0.72666666666666657</v>
      </c>
      <c r="P50" s="99">
        <v>1.9366666666666665</v>
      </c>
      <c r="Q50" s="99">
        <v>3.8000000000000003</v>
      </c>
      <c r="R50" s="99">
        <v>4.4466666666666663</v>
      </c>
      <c r="S50" s="99">
        <v>5.3666666666666671</v>
      </c>
      <c r="T50" s="99">
        <v>4.18</v>
      </c>
      <c r="U50" s="99">
        <v>5.17</v>
      </c>
      <c r="V50" s="99">
        <v>1.5733333333333335</v>
      </c>
      <c r="W50" s="99">
        <v>2.42</v>
      </c>
      <c r="X50" s="99">
        <v>2.06</v>
      </c>
      <c r="Y50" s="99">
        <v>19.55</v>
      </c>
      <c r="Z50" s="99">
        <v>7.3666666666666671</v>
      </c>
      <c r="AA50" s="99">
        <v>3.7699999999999996</v>
      </c>
      <c r="AB50" s="99">
        <v>1.7666666666666668</v>
      </c>
      <c r="AC50" s="99">
        <v>3.8633333333333333</v>
      </c>
      <c r="AD50" s="99">
        <v>2.813333333333333</v>
      </c>
      <c r="AE50" s="92">
        <v>2277.7566666666667</v>
      </c>
      <c r="AF50" s="92">
        <v>429686.66666666669</v>
      </c>
      <c r="AG50" s="100">
        <v>6.8361111111111112</v>
      </c>
      <c r="AH50" s="92">
        <v>2110.0802561762198</v>
      </c>
      <c r="AI50" s="99" t="s">
        <v>810</v>
      </c>
      <c r="AJ50" s="99">
        <v>173.43742517148192</v>
      </c>
      <c r="AK50" s="99">
        <v>128.65015966001957</v>
      </c>
      <c r="AL50" s="99">
        <v>302.09000000000003</v>
      </c>
      <c r="AM50" s="99">
        <v>185.15639999999999</v>
      </c>
      <c r="AN50" s="99">
        <v>71.63333333333334</v>
      </c>
      <c r="AO50" s="101">
        <v>3.3426666666666667</v>
      </c>
      <c r="AP50" s="99">
        <v>166.22333333333333</v>
      </c>
      <c r="AQ50" s="99">
        <v>182.49666666666667</v>
      </c>
      <c r="AR50" s="99">
        <v>127</v>
      </c>
      <c r="AS50" s="99">
        <v>10.886666666666668</v>
      </c>
      <c r="AT50" s="99">
        <v>384.88333333333338</v>
      </c>
      <c r="AU50" s="99">
        <v>6.78</v>
      </c>
      <c r="AV50" s="99">
        <v>10.79</v>
      </c>
      <c r="AW50" s="99">
        <v>5.623333333333334</v>
      </c>
      <c r="AX50" s="99">
        <v>33.776666666666664</v>
      </c>
      <c r="AY50" s="99">
        <v>58.550000000000004</v>
      </c>
      <c r="AZ50" s="99">
        <v>3.6466666666666665</v>
      </c>
      <c r="BA50" s="99">
        <v>1.42</v>
      </c>
      <c r="BB50" s="99">
        <v>16.216666666666669</v>
      </c>
      <c r="BC50" s="99">
        <v>34.25</v>
      </c>
      <c r="BD50" s="99">
        <v>25.763333333333332</v>
      </c>
      <c r="BE50" s="99">
        <v>27.930000000000003</v>
      </c>
      <c r="BF50" s="99">
        <v>104.75</v>
      </c>
      <c r="BG50" s="99">
        <v>15.002222222222221</v>
      </c>
      <c r="BH50" s="99">
        <v>12.85</v>
      </c>
      <c r="BI50" s="99">
        <v>18.333333333333332</v>
      </c>
      <c r="BJ50" s="99">
        <v>3.1833333333333336</v>
      </c>
      <c r="BK50" s="99">
        <v>97.89</v>
      </c>
      <c r="BL50" s="99">
        <v>10.49</v>
      </c>
      <c r="BM50" s="99">
        <v>9.2088644688644674</v>
      </c>
    </row>
    <row r="51" spans="1:65" x14ac:dyDescent="0.35">
      <c r="A51" s="13">
        <v>914860800</v>
      </c>
      <c r="B51" s="14" t="s">
        <v>256</v>
      </c>
      <c r="C51" s="14" t="s">
        <v>257</v>
      </c>
      <c r="D51" s="14" t="s">
        <v>258</v>
      </c>
      <c r="E51" s="99">
        <v>13.943333333333333</v>
      </c>
      <c r="F51" s="99">
        <v>6.2822987793333338</v>
      </c>
      <c r="G51" s="99">
        <v>5.2433333333333332</v>
      </c>
      <c r="H51" s="99">
        <v>1.5946666666666667</v>
      </c>
      <c r="I51" s="99">
        <v>1.33</v>
      </c>
      <c r="J51" s="99">
        <v>4.8266666666666671</v>
      </c>
      <c r="K51" s="99">
        <v>4.5466666666666669</v>
      </c>
      <c r="L51" s="99">
        <v>1.8333333333333333</v>
      </c>
      <c r="M51" s="99">
        <v>5.2533333333333339</v>
      </c>
      <c r="N51" s="99">
        <v>5.0333333333333341</v>
      </c>
      <c r="O51" s="99">
        <v>0.77999999999999992</v>
      </c>
      <c r="P51" s="99">
        <v>2.0033333333333334</v>
      </c>
      <c r="Q51" s="99">
        <v>4.12</v>
      </c>
      <c r="R51" s="99">
        <v>4.5966666666666667</v>
      </c>
      <c r="S51" s="99">
        <v>5.7166666666666659</v>
      </c>
      <c r="T51" s="99">
        <v>4.37</v>
      </c>
      <c r="U51" s="99">
        <v>5.6766666666666667</v>
      </c>
      <c r="V51" s="99">
        <v>1.6933333333333334</v>
      </c>
      <c r="W51" s="99">
        <v>2.4966666666666666</v>
      </c>
      <c r="X51" s="99">
        <v>2.2166666666666668</v>
      </c>
      <c r="Y51" s="99">
        <v>21.37</v>
      </c>
      <c r="Z51" s="99">
        <v>8.06</v>
      </c>
      <c r="AA51" s="99">
        <v>3.9000000000000004</v>
      </c>
      <c r="AB51" s="99">
        <v>1.8233333333333333</v>
      </c>
      <c r="AC51" s="99">
        <v>4</v>
      </c>
      <c r="AD51" s="99">
        <v>2.9599999999999995</v>
      </c>
      <c r="AE51" s="92">
        <v>2924.9799999999996</v>
      </c>
      <c r="AF51" s="92">
        <v>767581.66666666663</v>
      </c>
      <c r="AG51" s="100">
        <v>6.7299333333333342</v>
      </c>
      <c r="AH51" s="92">
        <v>3730.1761392914559</v>
      </c>
      <c r="AI51" s="99" t="s">
        <v>810</v>
      </c>
      <c r="AJ51" s="99">
        <v>133.91240807279735</v>
      </c>
      <c r="AK51" s="99">
        <v>162.72519349512896</v>
      </c>
      <c r="AL51" s="99">
        <v>296.64</v>
      </c>
      <c r="AM51" s="99">
        <v>185.15639999999999</v>
      </c>
      <c r="AN51" s="99">
        <v>63.333333333333336</v>
      </c>
      <c r="AO51" s="101">
        <v>3.468833333333333</v>
      </c>
      <c r="AP51" s="99">
        <v>134.69666666666663</v>
      </c>
      <c r="AQ51" s="99">
        <v>162.26333333333332</v>
      </c>
      <c r="AR51" s="99">
        <v>136.03333333333333</v>
      </c>
      <c r="AS51" s="99">
        <v>11.263333333333334</v>
      </c>
      <c r="AT51" s="99">
        <v>375.63000000000005</v>
      </c>
      <c r="AU51" s="99">
        <v>6.64</v>
      </c>
      <c r="AV51" s="99">
        <v>13.213333333333333</v>
      </c>
      <c r="AW51" s="99">
        <v>5.39</v>
      </c>
      <c r="AX51" s="99">
        <v>39.78</v>
      </c>
      <c r="AY51" s="99">
        <v>69</v>
      </c>
      <c r="AZ51" s="99">
        <v>3.8566666666666669</v>
      </c>
      <c r="BA51" s="99">
        <v>1.47</v>
      </c>
      <c r="BB51" s="99">
        <v>16.7</v>
      </c>
      <c r="BC51" s="99">
        <v>30.493333333333336</v>
      </c>
      <c r="BD51" s="99">
        <v>30.213333333333328</v>
      </c>
      <c r="BE51" s="99">
        <v>25.686666666666667</v>
      </c>
      <c r="BF51" s="99">
        <v>95.666666666666671</v>
      </c>
      <c r="BG51" s="99">
        <v>19.638888888888889</v>
      </c>
      <c r="BH51" s="99">
        <v>15.066666666666668</v>
      </c>
      <c r="BI51" s="99">
        <v>24</v>
      </c>
      <c r="BJ51" s="99">
        <v>2.8966666666666669</v>
      </c>
      <c r="BK51" s="99">
        <v>104.27333333333333</v>
      </c>
      <c r="BL51" s="99">
        <v>10.53</v>
      </c>
      <c r="BM51" s="99">
        <v>10.330720390720391</v>
      </c>
    </row>
    <row r="52" spans="1:65" x14ac:dyDescent="0.35">
      <c r="A52" s="13">
        <v>1020100500</v>
      </c>
      <c r="B52" s="14" t="s">
        <v>263</v>
      </c>
      <c r="C52" s="14" t="s">
        <v>264</v>
      </c>
      <c r="D52" s="14" t="s">
        <v>265</v>
      </c>
      <c r="E52" s="99">
        <v>13.853333333333333</v>
      </c>
      <c r="F52" s="99">
        <v>6.114504504504505</v>
      </c>
      <c r="G52" s="99">
        <v>4.8033333333333337</v>
      </c>
      <c r="H52" s="99">
        <v>1.4133333333333333</v>
      </c>
      <c r="I52" s="99">
        <v>1.1666666666666667</v>
      </c>
      <c r="J52" s="99">
        <v>4.6766666666666667</v>
      </c>
      <c r="K52" s="99">
        <v>4.0200000000000005</v>
      </c>
      <c r="L52" s="99">
        <v>1.6633333333333333</v>
      </c>
      <c r="M52" s="99">
        <v>4.4300000000000006</v>
      </c>
      <c r="N52" s="99">
        <v>5.38</v>
      </c>
      <c r="O52" s="99">
        <v>0.73999999999999988</v>
      </c>
      <c r="P52" s="99">
        <v>1.9466666666666665</v>
      </c>
      <c r="Q52" s="99">
        <v>3.9633333333333334</v>
      </c>
      <c r="R52" s="99">
        <v>4.5166666666666666</v>
      </c>
      <c r="S52" s="99">
        <v>5.5666666666666664</v>
      </c>
      <c r="T52" s="99">
        <v>4.3500000000000005</v>
      </c>
      <c r="U52" s="99">
        <v>5.0333333333333323</v>
      </c>
      <c r="V52" s="99">
        <v>1.6933333333333334</v>
      </c>
      <c r="W52" s="99">
        <v>2.4899999999999998</v>
      </c>
      <c r="X52" s="99">
        <v>1.95</v>
      </c>
      <c r="Y52" s="99">
        <v>18.806666666666668</v>
      </c>
      <c r="Z52" s="99">
        <v>7.336666666666666</v>
      </c>
      <c r="AA52" s="99">
        <v>4.0200000000000005</v>
      </c>
      <c r="AB52" s="99">
        <v>1.9533333333333331</v>
      </c>
      <c r="AC52" s="99">
        <v>3.8433333333333337</v>
      </c>
      <c r="AD52" s="99">
        <v>2.7333333333333329</v>
      </c>
      <c r="AE52" s="92">
        <v>1501.8500000000001</v>
      </c>
      <c r="AF52" s="92">
        <v>394298</v>
      </c>
      <c r="AG52" s="100">
        <v>6.9283333333333319</v>
      </c>
      <c r="AH52" s="92">
        <v>1951.1529662089681</v>
      </c>
      <c r="AI52" s="99" t="s">
        <v>810</v>
      </c>
      <c r="AJ52" s="99">
        <v>99.612813277777775</v>
      </c>
      <c r="AK52" s="99">
        <v>114.91795726929173</v>
      </c>
      <c r="AL52" s="99">
        <v>214.53</v>
      </c>
      <c r="AM52" s="99">
        <v>195.25375</v>
      </c>
      <c r="AN52" s="99">
        <v>62.386666666666663</v>
      </c>
      <c r="AO52" s="101">
        <v>3.4448333333333334</v>
      </c>
      <c r="AP52" s="99">
        <v>143.30333333333337</v>
      </c>
      <c r="AQ52" s="99">
        <v>134.5</v>
      </c>
      <c r="AR52" s="99">
        <v>120.11</v>
      </c>
      <c r="AS52" s="99">
        <v>10.513333333333334</v>
      </c>
      <c r="AT52" s="99">
        <v>377.8633333333334</v>
      </c>
      <c r="AU52" s="99">
        <v>6.0233333333333334</v>
      </c>
      <c r="AV52" s="99">
        <v>12.290000000000001</v>
      </c>
      <c r="AW52" s="99">
        <v>5</v>
      </c>
      <c r="AX52" s="99">
        <v>23.166666666666668</v>
      </c>
      <c r="AY52" s="99">
        <v>52.166666666666664</v>
      </c>
      <c r="AZ52" s="99">
        <v>3.5866666666666664</v>
      </c>
      <c r="BA52" s="99">
        <v>1.28</v>
      </c>
      <c r="BB52" s="99">
        <v>15.833333333333334</v>
      </c>
      <c r="BC52" s="99">
        <v>36.669999999999995</v>
      </c>
      <c r="BD52" s="99">
        <v>27.11</v>
      </c>
      <c r="BE52" s="99">
        <v>30.66333333333333</v>
      </c>
      <c r="BF52" s="99">
        <v>69.666666666666671</v>
      </c>
      <c r="BG52" s="99">
        <v>14.215277777777779</v>
      </c>
      <c r="BH52" s="99">
        <v>12.4</v>
      </c>
      <c r="BI52" s="99">
        <v>19.443333333333332</v>
      </c>
      <c r="BJ52" s="99">
        <v>3.4533333333333331</v>
      </c>
      <c r="BK52" s="99">
        <v>85.023333333333326</v>
      </c>
      <c r="BL52" s="99">
        <v>11.433253656958248</v>
      </c>
      <c r="BM52" s="99">
        <v>14.63607321492924</v>
      </c>
    </row>
    <row r="53" spans="1:65" x14ac:dyDescent="0.35">
      <c r="A53" s="13">
        <v>1041540600</v>
      </c>
      <c r="B53" s="14" t="s">
        <v>263</v>
      </c>
      <c r="C53" s="14" t="s">
        <v>816</v>
      </c>
      <c r="D53" t="s">
        <v>817</v>
      </c>
      <c r="E53" s="99">
        <v>13.853963133640553</v>
      </c>
      <c r="F53" s="99">
        <v>5.4696814936847886</v>
      </c>
      <c r="G53" s="99">
        <v>5.1178311499272198</v>
      </c>
      <c r="H53" s="99">
        <v>1.3398444444444444</v>
      </c>
      <c r="I53" s="99">
        <v>1.2078816199376947</v>
      </c>
      <c r="J53" s="99">
        <v>4.6132544802867388</v>
      </c>
      <c r="K53" s="99">
        <v>4.0194105691056912</v>
      </c>
      <c r="L53" s="99">
        <v>1.6393040293040293</v>
      </c>
      <c r="M53" s="99">
        <v>4.5165783664459163</v>
      </c>
      <c r="N53" s="99">
        <v>5.3869690992767909</v>
      </c>
      <c r="O53" s="99">
        <v>0.68333333333333324</v>
      </c>
      <c r="P53" s="99">
        <v>1.9266666666666665</v>
      </c>
      <c r="Q53" s="99">
        <v>4.0920707070707065</v>
      </c>
      <c r="R53" s="99">
        <v>4.523274336283186</v>
      </c>
      <c r="S53" s="99">
        <v>5.6569984202211687</v>
      </c>
      <c r="T53" s="99">
        <v>4.2169133034379671</v>
      </c>
      <c r="U53" s="99">
        <v>5.2270288397048956</v>
      </c>
      <c r="V53" s="99">
        <v>1.6577131782945738</v>
      </c>
      <c r="W53" s="99">
        <v>2.4966666666666666</v>
      </c>
      <c r="X53" s="99">
        <v>1.9909420289855071</v>
      </c>
      <c r="Y53" s="99">
        <v>19.222080173347781</v>
      </c>
      <c r="Z53" s="99">
        <v>7.9527777777777784</v>
      </c>
      <c r="AA53" s="99">
        <v>3.9342986798679873</v>
      </c>
      <c r="AB53" s="99">
        <v>1.9696920289855073</v>
      </c>
      <c r="AC53" s="99">
        <v>3.9740968342644316</v>
      </c>
      <c r="AD53" s="99">
        <v>2.8367866666666668</v>
      </c>
      <c r="AE53" s="92">
        <v>1627.7766666666666</v>
      </c>
      <c r="AF53" s="92">
        <v>493226</v>
      </c>
      <c r="AG53" s="100">
        <v>6.6601111111111111</v>
      </c>
      <c r="AH53" s="92">
        <v>2380.7043831049905</v>
      </c>
      <c r="AI53" s="99" t="s">
        <v>810</v>
      </c>
      <c r="AJ53" s="99">
        <v>67.208174146978536</v>
      </c>
      <c r="AK53" s="99">
        <v>114.91795726929173</v>
      </c>
      <c r="AL53" s="99">
        <v>182.13</v>
      </c>
      <c r="AM53" s="99">
        <v>182.79390000000001</v>
      </c>
      <c r="AN53" s="99">
        <v>57.319999999999993</v>
      </c>
      <c r="AO53" s="101">
        <v>3.4009999999999998</v>
      </c>
      <c r="AP53" s="99">
        <v>144.11000000000001</v>
      </c>
      <c r="AQ53" s="99">
        <v>139.66333333333333</v>
      </c>
      <c r="AR53" s="99">
        <v>132.33333333333334</v>
      </c>
      <c r="AS53" s="99">
        <v>10.65085354025218</v>
      </c>
      <c r="AT53" s="99">
        <v>369.07</v>
      </c>
      <c r="AU53" s="99">
        <v>6.44</v>
      </c>
      <c r="AV53" s="99">
        <v>12.813333333333333</v>
      </c>
      <c r="AW53" s="99">
        <v>5.3</v>
      </c>
      <c r="AX53" s="99">
        <v>29.11</v>
      </c>
      <c r="AY53" s="99">
        <v>52.876666666666665</v>
      </c>
      <c r="AZ53" s="99">
        <v>3.763023255813954</v>
      </c>
      <c r="BA53" s="99">
        <v>1.1974074074074075</v>
      </c>
      <c r="BB53" s="99">
        <v>10.979999999999999</v>
      </c>
      <c r="BC53" s="99">
        <v>37.273333333333333</v>
      </c>
      <c r="BD53" s="99">
        <v>29.72</v>
      </c>
      <c r="BE53" s="99">
        <v>26.97666666666667</v>
      </c>
      <c r="BF53" s="99">
        <v>99</v>
      </c>
      <c r="BG53" s="99">
        <v>3.8888888888888888</v>
      </c>
      <c r="BH53" s="99">
        <v>13.933333333333332</v>
      </c>
      <c r="BI53" s="99">
        <v>23.276666666666667</v>
      </c>
      <c r="BJ53" s="99">
        <v>3.5166666666666671</v>
      </c>
      <c r="BK53" s="99">
        <v>79.5</v>
      </c>
      <c r="BL53" s="99">
        <v>10.530215408174138</v>
      </c>
      <c r="BM53" s="99">
        <v>12.428328532262393</v>
      </c>
    </row>
    <row r="54" spans="1:65" x14ac:dyDescent="0.35">
      <c r="A54" s="13">
        <v>1048864800</v>
      </c>
      <c r="B54" s="14" t="s">
        <v>263</v>
      </c>
      <c r="C54" s="14" t="s">
        <v>266</v>
      </c>
      <c r="D54" s="14" t="s">
        <v>267</v>
      </c>
      <c r="E54" s="99">
        <v>13.406385725132877</v>
      </c>
      <c r="F54" s="99">
        <v>5.7282149362477233</v>
      </c>
      <c r="G54" s="99">
        <v>5.2221807465618868</v>
      </c>
      <c r="H54" s="99">
        <v>1.5166216216216215</v>
      </c>
      <c r="I54" s="99">
        <v>1.3706349206349209</v>
      </c>
      <c r="J54" s="99">
        <v>4.8135765379113016</v>
      </c>
      <c r="K54" s="99">
        <v>4.4334193548387093</v>
      </c>
      <c r="L54" s="99">
        <v>1.8493727598566307</v>
      </c>
      <c r="M54" s="99">
        <v>5.0387743190661487</v>
      </c>
      <c r="N54" s="99">
        <v>5.4048155467720695</v>
      </c>
      <c r="O54" s="99">
        <v>0.72791666666666666</v>
      </c>
      <c r="P54" s="99">
        <v>1.9476422764227641</v>
      </c>
      <c r="Q54" s="99">
        <v>4.3490101522842641</v>
      </c>
      <c r="R54" s="99">
        <v>4.6168151447661474</v>
      </c>
      <c r="S54" s="99">
        <v>6.2057482441923284</v>
      </c>
      <c r="T54" s="99">
        <v>4.5927601809954748</v>
      </c>
      <c r="U54" s="99">
        <v>5.4698742138364791</v>
      </c>
      <c r="V54" s="99">
        <v>1.8641130604288498</v>
      </c>
      <c r="W54" s="99">
        <v>2.5166535947712423</v>
      </c>
      <c r="X54" s="99">
        <v>2.1799999999999997</v>
      </c>
      <c r="Y54" s="99">
        <v>20.178994469582705</v>
      </c>
      <c r="Z54" s="99">
        <v>7.9153968253968259</v>
      </c>
      <c r="AA54" s="99">
        <v>4.0846291331546025</v>
      </c>
      <c r="AB54" s="99">
        <v>2.0057062146892655</v>
      </c>
      <c r="AC54" s="99">
        <v>4.0914873140857395</v>
      </c>
      <c r="AD54" s="99">
        <v>2.7445762711864408</v>
      </c>
      <c r="AE54" s="92">
        <v>1897.97</v>
      </c>
      <c r="AF54" s="92">
        <v>446448.66666666669</v>
      </c>
      <c r="AG54" s="100">
        <v>6.849555555555555</v>
      </c>
      <c r="AH54" s="92">
        <v>2192.5050359965112</v>
      </c>
      <c r="AI54" s="99" t="s">
        <v>810</v>
      </c>
      <c r="AJ54" s="99">
        <v>57.387321198768539</v>
      </c>
      <c r="AK54" s="99">
        <v>116.33617422979979</v>
      </c>
      <c r="AL54" s="99">
        <v>173.73000000000002</v>
      </c>
      <c r="AM54" s="99">
        <v>182.79390000000001</v>
      </c>
      <c r="AN54" s="99">
        <v>74.86</v>
      </c>
      <c r="AO54" s="101">
        <v>3.4963000000000002</v>
      </c>
      <c r="AP54" s="99">
        <v>113.66666666666667</v>
      </c>
      <c r="AQ54" s="99">
        <v>149.52666666666667</v>
      </c>
      <c r="AR54" s="99">
        <v>132.28333333333333</v>
      </c>
      <c r="AS54" s="99">
        <v>10.943552511415525</v>
      </c>
      <c r="AT54" s="99">
        <v>438.67333333333335</v>
      </c>
      <c r="AU54" s="99">
        <v>6.2600000000000007</v>
      </c>
      <c r="AV54" s="99">
        <v>11.333333333333334</v>
      </c>
      <c r="AW54" s="99">
        <v>5.07</v>
      </c>
      <c r="AX54" s="99">
        <v>30.14</v>
      </c>
      <c r="AY54" s="99">
        <v>47.416666666666664</v>
      </c>
      <c r="AZ54" s="99">
        <v>3.614815983175605</v>
      </c>
      <c r="BA54" s="99">
        <v>1.4142925659472423</v>
      </c>
      <c r="BB54" s="99">
        <v>17.466666666666665</v>
      </c>
      <c r="BC54" s="99">
        <v>38.806666666666665</v>
      </c>
      <c r="BD54" s="99">
        <v>29.563333333333333</v>
      </c>
      <c r="BE54" s="99">
        <v>37.93333333333333</v>
      </c>
      <c r="BF54" s="99">
        <v>86.75</v>
      </c>
      <c r="BG54" s="99">
        <v>11.825000000000001</v>
      </c>
      <c r="BH54" s="99">
        <v>12.706666666666669</v>
      </c>
      <c r="BI54" s="99">
        <v>19.5</v>
      </c>
      <c r="BJ54" s="99">
        <v>4.3533333333333326</v>
      </c>
      <c r="BK54" s="99">
        <v>81</v>
      </c>
      <c r="BL54" s="99">
        <v>11.956728603603603</v>
      </c>
      <c r="BM54" s="99">
        <v>10.702636872703989</v>
      </c>
    </row>
    <row r="55" spans="1:65" x14ac:dyDescent="0.35">
      <c r="A55" s="13">
        <v>1147894750</v>
      </c>
      <c r="B55" s="14" t="s">
        <v>268</v>
      </c>
      <c r="C55" s="14" t="s">
        <v>269</v>
      </c>
      <c r="D55" s="14" t="s">
        <v>270</v>
      </c>
      <c r="E55" s="99">
        <v>13.413156630639904</v>
      </c>
      <c r="F55" s="99">
        <v>5.7170943396226415</v>
      </c>
      <c r="G55" s="99">
        <v>5.293460423311104</v>
      </c>
      <c r="H55" s="99">
        <v>1.3132794411177644</v>
      </c>
      <c r="I55" s="99">
        <v>1.4198253645303491</v>
      </c>
      <c r="J55" s="99">
        <v>4.8267085076708502</v>
      </c>
      <c r="K55" s="99">
        <v>3.9880815564389835</v>
      </c>
      <c r="L55" s="99">
        <v>1.8179231210556512</v>
      </c>
      <c r="M55" s="99">
        <v>4.5903124999999996</v>
      </c>
      <c r="N55" s="99">
        <v>5.1548092152627794</v>
      </c>
      <c r="O55" s="99">
        <v>0.81059310801855533</v>
      </c>
      <c r="P55" s="99">
        <v>1.8215688739871474</v>
      </c>
      <c r="Q55" s="99">
        <v>4.2714530719939701</v>
      </c>
      <c r="R55" s="99">
        <v>4.5647466433158206</v>
      </c>
      <c r="S55" s="99">
        <v>6.1188505008990495</v>
      </c>
      <c r="T55" s="99">
        <v>4.4585038814396611</v>
      </c>
      <c r="U55" s="99">
        <v>5.4212721394433503</v>
      </c>
      <c r="V55" s="99">
        <v>1.8447509412105418</v>
      </c>
      <c r="W55" s="99">
        <v>2.5482645403377107</v>
      </c>
      <c r="X55" s="99">
        <v>2.2047565543071159</v>
      </c>
      <c r="Y55" s="99">
        <v>20.796267029972753</v>
      </c>
      <c r="Z55" s="99">
        <v>7.8806607495069025</v>
      </c>
      <c r="AA55" s="99">
        <v>4.1739244880010054</v>
      </c>
      <c r="AB55" s="99">
        <v>1.9880011074197121</v>
      </c>
      <c r="AC55" s="99">
        <v>4.1437689320388351</v>
      </c>
      <c r="AD55" s="99">
        <v>2.8497594501718209</v>
      </c>
      <c r="AE55" s="92">
        <v>3359.3333333333335</v>
      </c>
      <c r="AF55" s="92">
        <v>1175977.3333333333</v>
      </c>
      <c r="AG55" s="100">
        <v>6.9683333333333328</v>
      </c>
      <c r="AH55" s="92">
        <v>5844.0778167446415</v>
      </c>
      <c r="AI55" s="99" t="s">
        <v>810</v>
      </c>
      <c r="AJ55" s="99">
        <v>117.45328219221703</v>
      </c>
      <c r="AK55" s="99">
        <v>110.24817787306995</v>
      </c>
      <c r="AL55" s="99">
        <v>227.7</v>
      </c>
      <c r="AM55" s="99">
        <v>190.71389999999997</v>
      </c>
      <c r="AN55" s="99">
        <v>75.266666666666666</v>
      </c>
      <c r="AO55" s="101">
        <v>3.3686425467499994</v>
      </c>
      <c r="AP55" s="99">
        <v>112.83333333333333</v>
      </c>
      <c r="AQ55" s="99">
        <v>156.21</v>
      </c>
      <c r="AR55" s="99">
        <v>135.09333333333333</v>
      </c>
      <c r="AS55" s="99">
        <v>12.281078454568972</v>
      </c>
      <c r="AT55" s="99">
        <v>426.27</v>
      </c>
      <c r="AU55" s="99">
        <v>7.2233333333333336</v>
      </c>
      <c r="AV55" s="99">
        <v>12.833333333333334</v>
      </c>
      <c r="AW55" s="99">
        <v>5.54</v>
      </c>
      <c r="AX55" s="99">
        <v>41.306666666666665</v>
      </c>
      <c r="AY55" s="99">
        <v>73.333333333333329</v>
      </c>
      <c r="AZ55" s="99">
        <v>3.7017077036152326</v>
      </c>
      <c r="BA55" s="99">
        <v>1.6312596899224807</v>
      </c>
      <c r="BB55" s="99">
        <v>15.42</v>
      </c>
      <c r="BC55" s="99">
        <v>40.093333333333334</v>
      </c>
      <c r="BD55" s="99">
        <v>30.28</v>
      </c>
      <c r="BE55" s="99">
        <v>35.47</v>
      </c>
      <c r="BF55" s="99">
        <v>68.053333333333342</v>
      </c>
      <c r="BG55" s="99">
        <v>9.6666666666666661</v>
      </c>
      <c r="BH55" s="99">
        <v>15.723333333333334</v>
      </c>
      <c r="BI55" s="99">
        <v>24.556666666666668</v>
      </c>
      <c r="BJ55" s="99">
        <v>4.0999999999999996</v>
      </c>
      <c r="BK55" s="99">
        <v>104.13666666666666</v>
      </c>
      <c r="BL55" s="99">
        <v>11.405654782257313</v>
      </c>
      <c r="BM55" s="99">
        <v>13.565603015075377</v>
      </c>
    </row>
    <row r="56" spans="1:65" x14ac:dyDescent="0.35">
      <c r="A56" s="13">
        <v>1215980190</v>
      </c>
      <c r="B56" s="14" t="s">
        <v>271</v>
      </c>
      <c r="C56" s="14" t="s">
        <v>272</v>
      </c>
      <c r="D56" s="14" t="s">
        <v>273</v>
      </c>
      <c r="E56" s="99">
        <v>13.93</v>
      </c>
      <c r="F56" s="99">
        <v>6.0630371770636415</v>
      </c>
      <c r="G56" s="99">
        <v>4.66</v>
      </c>
      <c r="H56" s="99">
        <v>1.3999999999999997</v>
      </c>
      <c r="I56" s="99">
        <v>1.2233333333333334</v>
      </c>
      <c r="J56" s="99">
        <v>4.57</v>
      </c>
      <c r="K56" s="99">
        <v>3.6266666666666665</v>
      </c>
      <c r="L56" s="99">
        <v>1.7466666666666668</v>
      </c>
      <c r="M56" s="99">
        <v>4.5233333333333334</v>
      </c>
      <c r="N56" s="99">
        <v>5.2366666666666672</v>
      </c>
      <c r="O56" s="99">
        <v>0.51782049169774091</v>
      </c>
      <c r="P56" s="99">
        <v>1.95</v>
      </c>
      <c r="Q56" s="99">
        <v>4.1333333333333329</v>
      </c>
      <c r="R56" s="99">
        <v>4.4899999999999993</v>
      </c>
      <c r="S56" s="99">
        <v>5.9933333333333323</v>
      </c>
      <c r="T56" s="99">
        <v>4.3033333333333337</v>
      </c>
      <c r="U56" s="99">
        <v>5.0233333333333334</v>
      </c>
      <c r="V56" s="99">
        <v>1.8866666666666667</v>
      </c>
      <c r="W56" s="99">
        <v>2.5166666666666671</v>
      </c>
      <c r="X56" s="99">
        <v>2.063333333333333</v>
      </c>
      <c r="Y56" s="99">
        <v>19.010000000000002</v>
      </c>
      <c r="Z56" s="99">
        <v>6.7399999999999993</v>
      </c>
      <c r="AA56" s="99">
        <v>4.04</v>
      </c>
      <c r="AB56" s="99">
        <v>2.0500000000000003</v>
      </c>
      <c r="AC56" s="99">
        <v>3.8800000000000003</v>
      </c>
      <c r="AD56" s="99">
        <v>2.7466666666666666</v>
      </c>
      <c r="AE56" s="92">
        <v>1989.51</v>
      </c>
      <c r="AF56" s="92">
        <v>507048</v>
      </c>
      <c r="AG56" s="100">
        <v>6.5638095238095238</v>
      </c>
      <c r="AH56" s="92">
        <v>2422.4625837495109</v>
      </c>
      <c r="AI56" s="99">
        <v>179.35718505795603</v>
      </c>
      <c r="AJ56" s="99" t="s">
        <v>810</v>
      </c>
      <c r="AK56" s="99" t="s">
        <v>810</v>
      </c>
      <c r="AL56" s="99">
        <v>179.35718505795603</v>
      </c>
      <c r="AM56" s="99">
        <v>194.07390000000001</v>
      </c>
      <c r="AN56" s="99">
        <v>74.916666666666671</v>
      </c>
      <c r="AO56" s="101">
        <v>3.4673333333333338</v>
      </c>
      <c r="AP56" s="99">
        <v>101.66666666666667</v>
      </c>
      <c r="AQ56" s="99">
        <v>153.94333333333336</v>
      </c>
      <c r="AR56" s="99">
        <v>122.08666666666666</v>
      </c>
      <c r="AS56" s="99">
        <v>10.589999999999998</v>
      </c>
      <c r="AT56" s="99">
        <v>535.04</v>
      </c>
      <c r="AU56" s="99">
        <v>4.9566666666666661</v>
      </c>
      <c r="AV56" s="99">
        <v>11.723333333333331</v>
      </c>
      <c r="AW56" s="99">
        <v>5.0599999999999996</v>
      </c>
      <c r="AX56" s="99">
        <v>28.2</v>
      </c>
      <c r="AY56" s="99">
        <v>54.053333333333335</v>
      </c>
      <c r="AZ56" s="99">
        <v>3.6333333333333333</v>
      </c>
      <c r="BA56" s="99">
        <v>1.4533333333333331</v>
      </c>
      <c r="BB56" s="99">
        <v>17.506666666666664</v>
      </c>
      <c r="BC56" s="99">
        <v>32.416666666666664</v>
      </c>
      <c r="BD56" s="99">
        <v>25</v>
      </c>
      <c r="BE56" s="99">
        <v>28.436666666666667</v>
      </c>
      <c r="BF56" s="99">
        <v>117.92333333333333</v>
      </c>
      <c r="BG56" s="99">
        <v>16.656666666666666</v>
      </c>
      <c r="BH56" s="99">
        <v>13.053333333333333</v>
      </c>
      <c r="BI56" s="99">
        <v>21.2</v>
      </c>
      <c r="BJ56" s="99">
        <v>3.93</v>
      </c>
      <c r="BK56" s="99">
        <v>70.376666666666679</v>
      </c>
      <c r="BL56" s="99">
        <v>11.056666666666667</v>
      </c>
      <c r="BM56" s="99">
        <v>10.96</v>
      </c>
    </row>
    <row r="57" spans="1:65" x14ac:dyDescent="0.35">
      <c r="A57" s="13">
        <v>1219660210</v>
      </c>
      <c r="B57" s="14" t="s">
        <v>271</v>
      </c>
      <c r="C57" s="14" t="s">
        <v>274</v>
      </c>
      <c r="D57" s="14" t="s">
        <v>275</v>
      </c>
      <c r="E57" s="99">
        <v>13.982499464406137</v>
      </c>
      <c r="F57" s="99">
        <v>7.0362856462966477</v>
      </c>
      <c r="G57" s="99">
        <v>4.6272402525953957</v>
      </c>
      <c r="H57" s="99">
        <v>1.4081011130187067</v>
      </c>
      <c r="I57" s="99">
        <v>1.2053399707169739</v>
      </c>
      <c r="J57" s="99">
        <v>4.5879543642044487</v>
      </c>
      <c r="K57" s="99">
        <v>3.7548943697586967</v>
      </c>
      <c r="L57" s="99">
        <v>1.7604090228021461</v>
      </c>
      <c r="M57" s="99">
        <v>4.6535033226990974</v>
      </c>
      <c r="N57" s="99">
        <v>5.076111101370766</v>
      </c>
      <c r="O57" s="99">
        <v>0.52640053107147755</v>
      </c>
      <c r="P57" s="99">
        <v>1.9561725449439862</v>
      </c>
      <c r="Q57" s="99">
        <v>4.1612458584881731</v>
      </c>
      <c r="R57" s="99">
        <v>4.4312327175349404</v>
      </c>
      <c r="S57" s="99">
        <v>5.6852963666877159</v>
      </c>
      <c r="T57" s="99">
        <v>4.3614770744962073</v>
      </c>
      <c r="U57" s="99">
        <v>5.0315061454078807</v>
      </c>
      <c r="V57" s="99">
        <v>1.8698628145731586</v>
      </c>
      <c r="W57" s="99">
        <v>2.4023989208762759</v>
      </c>
      <c r="X57" s="99">
        <v>1.9246009095852561</v>
      </c>
      <c r="Y57" s="99">
        <v>18.858679682567573</v>
      </c>
      <c r="Z57" s="99">
        <v>6.5690191734925065</v>
      </c>
      <c r="AA57" s="99">
        <v>3.984701435445094</v>
      </c>
      <c r="AB57" s="99">
        <v>2.0148248348584867</v>
      </c>
      <c r="AC57" s="99">
        <v>3.8254139721907694</v>
      </c>
      <c r="AD57" s="99">
        <v>2.7386346333205154</v>
      </c>
      <c r="AE57" s="92">
        <v>1812.0079950709169</v>
      </c>
      <c r="AF57" s="92">
        <v>446715.10796549096</v>
      </c>
      <c r="AG57" s="100">
        <v>6.241827622409958</v>
      </c>
      <c r="AH57" s="92">
        <v>2061.3691609726861</v>
      </c>
      <c r="AI57" s="99">
        <v>190.44822225612822</v>
      </c>
      <c r="AJ57" s="99" t="s">
        <v>810</v>
      </c>
      <c r="AK57" s="99" t="s">
        <v>810</v>
      </c>
      <c r="AL57" s="99">
        <v>190.44822225612822</v>
      </c>
      <c r="AM57" s="99">
        <v>194.79502735534402</v>
      </c>
      <c r="AN57" s="99">
        <v>61.64330148352883</v>
      </c>
      <c r="AO57" s="101">
        <v>3.5189019175922738</v>
      </c>
      <c r="AP57" s="99">
        <v>89.436123723029326</v>
      </c>
      <c r="AQ57" s="99">
        <v>88.166421106029432</v>
      </c>
      <c r="AR57" s="99">
        <v>132.24967126764909</v>
      </c>
      <c r="AS57" s="99">
        <v>10.630171677155989</v>
      </c>
      <c r="AT57" s="99">
        <v>500.02333133992511</v>
      </c>
      <c r="AU57" s="99">
        <v>4.9285151512050716</v>
      </c>
      <c r="AV57" s="99">
        <v>11.036663837611172</v>
      </c>
      <c r="AW57" s="99">
        <v>5.1082933287732359</v>
      </c>
      <c r="AX57" s="99">
        <v>16.219808686932918</v>
      </c>
      <c r="AY57" s="99">
        <v>44.446896062519876</v>
      </c>
      <c r="AZ57" s="99">
        <v>3.6831081013218365</v>
      </c>
      <c r="BA57" s="99">
        <v>1.4447278703262503</v>
      </c>
      <c r="BB57" s="99">
        <v>18.135828262219043</v>
      </c>
      <c r="BC57" s="99">
        <v>38.016909058983138</v>
      </c>
      <c r="BD57" s="99">
        <v>22.114296264316483</v>
      </c>
      <c r="BE57" s="99">
        <v>36.613476955110542</v>
      </c>
      <c r="BF57" s="99">
        <v>97.277691606430267</v>
      </c>
      <c r="BG57" s="99">
        <v>8.6590283298585682</v>
      </c>
      <c r="BH57" s="99">
        <v>10.846526560303337</v>
      </c>
      <c r="BI57" s="99">
        <v>15.240976789929606</v>
      </c>
      <c r="BJ57" s="99">
        <v>3.9237041175225991</v>
      </c>
      <c r="BK57" s="99">
        <v>61.782986615404354</v>
      </c>
      <c r="BL57" s="99">
        <v>10.697046507308499</v>
      </c>
      <c r="BM57" s="99">
        <v>11.624959649053942</v>
      </c>
    </row>
    <row r="58" spans="1:65" x14ac:dyDescent="0.35">
      <c r="A58" s="13">
        <v>1222744240</v>
      </c>
      <c r="B58" s="14" t="s">
        <v>271</v>
      </c>
      <c r="C58" s="14" t="s">
        <v>818</v>
      </c>
      <c r="D58" s="14" t="s">
        <v>276</v>
      </c>
      <c r="E58" s="99">
        <v>13.738263943440691</v>
      </c>
      <c r="F58" s="99">
        <v>5.7897377622377624</v>
      </c>
      <c r="G58" s="99">
        <v>5.338864942528736</v>
      </c>
      <c r="H58" s="99">
        <v>1.3966666666666665</v>
      </c>
      <c r="I58" s="99">
        <v>1.3909523809523809</v>
      </c>
      <c r="J58" s="99">
        <v>4.5796853932584272</v>
      </c>
      <c r="K58" s="99">
        <v>3.6677995110024448</v>
      </c>
      <c r="L58" s="99">
        <v>1.917211221122112</v>
      </c>
      <c r="M58" s="99">
        <v>4.7218169672678698</v>
      </c>
      <c r="N58" s="99">
        <v>5.2698327137546466</v>
      </c>
      <c r="O58" s="99">
        <v>0.53238845710997684</v>
      </c>
      <c r="P58" s="99">
        <v>1.9333671742808798</v>
      </c>
      <c r="Q58" s="99">
        <v>5.0271386430678469</v>
      </c>
      <c r="R58" s="99">
        <v>4.4897930049964314</v>
      </c>
      <c r="S58" s="99">
        <v>5.9143094841930122</v>
      </c>
      <c r="T58" s="99">
        <v>4.4526725403817915</v>
      </c>
      <c r="U58" s="99">
        <v>5.6568888888888891</v>
      </c>
      <c r="V58" s="99">
        <v>1.9630940170940168</v>
      </c>
      <c r="W58" s="99">
        <v>2.5101666666666667</v>
      </c>
      <c r="X58" s="99">
        <v>2.4859999999999998</v>
      </c>
      <c r="Y58" s="99">
        <v>19.850246659815003</v>
      </c>
      <c r="Z58" s="99">
        <v>6.7789821882951644</v>
      </c>
      <c r="AA58" s="99">
        <v>4.1232041969330107</v>
      </c>
      <c r="AB58" s="99">
        <v>2.1164285714285711</v>
      </c>
      <c r="AC58" s="99">
        <v>4.0264928909952609</v>
      </c>
      <c r="AD58" s="99">
        <v>2.7823962040332142</v>
      </c>
      <c r="AE58" s="92">
        <v>2609.2233333333334</v>
      </c>
      <c r="AF58" s="92">
        <v>741831.66666666663</v>
      </c>
      <c r="AG58" s="100">
        <v>6.3880555555555558</v>
      </c>
      <c r="AH58" s="92">
        <v>3476.1692641908303</v>
      </c>
      <c r="AI58" s="99">
        <v>200.94236914689967</v>
      </c>
      <c r="AJ58" s="99" t="s">
        <v>810</v>
      </c>
      <c r="AK58" s="99" t="s">
        <v>810</v>
      </c>
      <c r="AL58" s="99">
        <v>200.94236914689967</v>
      </c>
      <c r="AM58" s="99">
        <v>194.37390000000002</v>
      </c>
      <c r="AN58" s="99">
        <v>63.46</v>
      </c>
      <c r="AO58" s="101">
        <v>3.4309999999999996</v>
      </c>
      <c r="AP58" s="99">
        <v>113.16333333333334</v>
      </c>
      <c r="AQ58" s="99">
        <v>114.66666666666667</v>
      </c>
      <c r="AR58" s="99">
        <v>106.72333333333334</v>
      </c>
      <c r="AS58" s="99">
        <v>10.941979949874687</v>
      </c>
      <c r="AT58" s="99">
        <v>489.97666666666669</v>
      </c>
      <c r="AU58" s="99">
        <v>5.7700000000000005</v>
      </c>
      <c r="AV58" s="99">
        <v>14</v>
      </c>
      <c r="AW58" s="99">
        <v>4.9366666666666665</v>
      </c>
      <c r="AX58" s="99">
        <v>22.176666666666666</v>
      </c>
      <c r="AY58" s="99">
        <v>73.783333333333346</v>
      </c>
      <c r="AZ58" s="99">
        <v>3.4954074074074075</v>
      </c>
      <c r="BA58" s="99">
        <v>1.4853703703703705</v>
      </c>
      <c r="BB58" s="99">
        <v>17.906666666666666</v>
      </c>
      <c r="BC58" s="99">
        <v>29.896666666666665</v>
      </c>
      <c r="BD58" s="99">
        <v>27.919999999999998</v>
      </c>
      <c r="BE58" s="99">
        <v>29.463333333333335</v>
      </c>
      <c r="BF58" s="99">
        <v>83.2</v>
      </c>
      <c r="BG58" s="99">
        <v>14.39111111111111</v>
      </c>
      <c r="BH58" s="99">
        <v>13.423333333333334</v>
      </c>
      <c r="BI58" s="99">
        <v>23.133333333333336</v>
      </c>
      <c r="BJ58" s="99">
        <v>4.0733333333333333</v>
      </c>
      <c r="BK58" s="99">
        <v>63.120000000000005</v>
      </c>
      <c r="BL58" s="99">
        <v>11.234042553191488</v>
      </c>
      <c r="BM58" s="99">
        <v>11.253087478559179</v>
      </c>
    </row>
    <row r="59" spans="1:65" x14ac:dyDescent="0.35">
      <c r="A59" s="13">
        <v>1227260440</v>
      </c>
      <c r="B59" s="14" t="s">
        <v>271</v>
      </c>
      <c r="C59" s="14" t="s">
        <v>277</v>
      </c>
      <c r="D59" s="14" t="s">
        <v>278</v>
      </c>
      <c r="E59" s="99">
        <v>13.736666666666666</v>
      </c>
      <c r="F59" s="99">
        <v>5.3367384213959559</v>
      </c>
      <c r="G59" s="99">
        <v>4.66</v>
      </c>
      <c r="H59" s="99">
        <v>1.4733333333333334</v>
      </c>
      <c r="I59" s="99">
        <v>1.2566666666666666</v>
      </c>
      <c r="J59" s="99">
        <v>4.5666666666666664</v>
      </c>
      <c r="K59" s="99">
        <v>3.6733333333333333</v>
      </c>
      <c r="L59" s="99">
        <v>1.76</v>
      </c>
      <c r="M59" s="99">
        <v>4.5733333333333333</v>
      </c>
      <c r="N59" s="99">
        <v>5.4433333333333342</v>
      </c>
      <c r="O59" s="99">
        <v>0.4571641791044776</v>
      </c>
      <c r="P59" s="99">
        <v>1.9433333333333334</v>
      </c>
      <c r="Q59" s="99">
        <v>4.1766666666666667</v>
      </c>
      <c r="R59" s="99">
        <v>4.5066666666666668</v>
      </c>
      <c r="S59" s="99">
        <v>5.8166666666666673</v>
      </c>
      <c r="T59" s="99">
        <v>4.37</v>
      </c>
      <c r="U59" s="99">
        <v>5.0633333333333335</v>
      </c>
      <c r="V59" s="99">
        <v>1.9166666666666667</v>
      </c>
      <c r="W59" s="99">
        <v>2.5966666666666667</v>
      </c>
      <c r="X59" s="99">
        <v>1.9666666666666666</v>
      </c>
      <c r="Y59" s="99">
        <v>18.993333333333336</v>
      </c>
      <c r="Z59" s="99">
        <v>6.8866666666666667</v>
      </c>
      <c r="AA59" s="99">
        <v>4.1033333333333326</v>
      </c>
      <c r="AB59" s="99">
        <v>2.08</v>
      </c>
      <c r="AC59" s="99">
        <v>3.8833333333333333</v>
      </c>
      <c r="AD59" s="99">
        <v>2.73</v>
      </c>
      <c r="AE59" s="92">
        <v>1837.7933333333333</v>
      </c>
      <c r="AF59" s="92">
        <v>387713</v>
      </c>
      <c r="AG59" s="100">
        <v>6.3220833333333326</v>
      </c>
      <c r="AH59" s="92">
        <v>1803.7867585491595</v>
      </c>
      <c r="AI59" s="99">
        <v>193.67273511809313</v>
      </c>
      <c r="AJ59" s="99" t="s">
        <v>810</v>
      </c>
      <c r="AK59" s="99" t="s">
        <v>810</v>
      </c>
      <c r="AL59" s="99">
        <v>193.67273511809313</v>
      </c>
      <c r="AM59" s="99">
        <v>194.82390000000001</v>
      </c>
      <c r="AN59" s="99">
        <v>34.43333333333333</v>
      </c>
      <c r="AO59" s="101">
        <v>3.4447083333333333</v>
      </c>
      <c r="AP59" s="99">
        <v>86.600000000000009</v>
      </c>
      <c r="AQ59" s="99">
        <v>100.93333333333334</v>
      </c>
      <c r="AR59" s="99">
        <v>102.02666666666666</v>
      </c>
      <c r="AS59" s="99">
        <v>10.606666666666667</v>
      </c>
      <c r="AT59" s="99">
        <v>447.40666666666669</v>
      </c>
      <c r="AU59" s="99">
        <v>5.3900000000000006</v>
      </c>
      <c r="AV59" s="99">
        <v>10.393333333333333</v>
      </c>
      <c r="AW59" s="99">
        <v>5.05</v>
      </c>
      <c r="AX59" s="99">
        <v>20.91</v>
      </c>
      <c r="AY59" s="99">
        <v>70.333333333333329</v>
      </c>
      <c r="AZ59" s="99">
        <v>3.69</v>
      </c>
      <c r="BA59" s="99">
        <v>1.43</v>
      </c>
      <c r="BB59" s="99">
        <v>15.199999999999998</v>
      </c>
      <c r="BC59" s="99">
        <v>28.64</v>
      </c>
      <c r="BD59" s="99">
        <v>20.34</v>
      </c>
      <c r="BE59" s="99">
        <v>34.809999999999995</v>
      </c>
      <c r="BF59" s="99">
        <v>76.076666666666668</v>
      </c>
      <c r="BG59" s="99">
        <v>10.844861111111113</v>
      </c>
      <c r="BH59" s="99">
        <v>12.863333333333335</v>
      </c>
      <c r="BI59" s="99">
        <v>20.926666666666666</v>
      </c>
      <c r="BJ59" s="99">
        <v>2.7966666666666669</v>
      </c>
      <c r="BK59" s="99">
        <v>59.533333333333331</v>
      </c>
      <c r="BL59" s="99">
        <v>11.306666666666667</v>
      </c>
      <c r="BM59" s="99">
        <v>11.943333333333333</v>
      </c>
    </row>
    <row r="60" spans="1:65" x14ac:dyDescent="0.35">
      <c r="A60" s="13">
        <v>1233124500</v>
      </c>
      <c r="B60" s="14" t="s">
        <v>271</v>
      </c>
      <c r="C60" s="14" t="s">
        <v>279</v>
      </c>
      <c r="D60" s="14" t="s">
        <v>280</v>
      </c>
      <c r="E60" s="99">
        <v>13.813333333333333</v>
      </c>
      <c r="F60" s="99">
        <v>6.1067088607594942</v>
      </c>
      <c r="G60" s="99">
        <v>4.6633333333333331</v>
      </c>
      <c r="H60" s="99">
        <v>1.3966666666666665</v>
      </c>
      <c r="I60" s="99">
        <v>1.45</v>
      </c>
      <c r="J60" s="99">
        <v>4.6000000000000005</v>
      </c>
      <c r="K60" s="99">
        <v>3.8366666666666664</v>
      </c>
      <c r="L60" s="99">
        <v>2</v>
      </c>
      <c r="M60" s="99">
        <v>4.9933333333333332</v>
      </c>
      <c r="N60" s="99">
        <v>5.24</v>
      </c>
      <c r="O60" s="99">
        <v>0.53482626805525046</v>
      </c>
      <c r="P60" s="99">
        <v>1.95</v>
      </c>
      <c r="Q60" s="99">
        <v>4.6033333333333335</v>
      </c>
      <c r="R60" s="99">
        <v>4.7166666666666659</v>
      </c>
      <c r="S60" s="99">
        <v>6.04</v>
      </c>
      <c r="T60" s="99">
        <v>4.62</v>
      </c>
      <c r="U60" s="99">
        <v>5.0366666666666662</v>
      </c>
      <c r="V60" s="99">
        <v>2.02</v>
      </c>
      <c r="W60" s="99">
        <v>2.61</v>
      </c>
      <c r="X60" s="99">
        <v>2.1733333333333333</v>
      </c>
      <c r="Y60" s="99">
        <v>19.840000000000003</v>
      </c>
      <c r="Z60" s="99">
        <v>7.0666666666666673</v>
      </c>
      <c r="AA60" s="99">
        <v>4.1866666666666674</v>
      </c>
      <c r="AB60" s="99">
        <v>2.1566666666666667</v>
      </c>
      <c r="AC60" s="99">
        <v>4.21</v>
      </c>
      <c r="AD60" s="99">
        <v>2.9433333333333334</v>
      </c>
      <c r="AE60" s="92">
        <v>2953</v>
      </c>
      <c r="AF60" s="92">
        <v>653161</v>
      </c>
      <c r="AG60" s="100">
        <v>6.5382857142857134</v>
      </c>
      <c r="AH60" s="92">
        <v>3108.9967828844551</v>
      </c>
      <c r="AI60" s="99">
        <v>200.94236914689967</v>
      </c>
      <c r="AJ60" s="99" t="s">
        <v>810</v>
      </c>
      <c r="AK60" s="99" t="s">
        <v>810</v>
      </c>
      <c r="AL60" s="99">
        <v>200.94236914689967</v>
      </c>
      <c r="AM60" s="99">
        <v>194.37390000000002</v>
      </c>
      <c r="AN60" s="99">
        <v>64.093333333333334</v>
      </c>
      <c r="AO60" s="101">
        <v>3.4889999999999994</v>
      </c>
      <c r="AP60" s="99">
        <v>98.486666666666665</v>
      </c>
      <c r="AQ60" s="99">
        <v>127.08333333333333</v>
      </c>
      <c r="AR60" s="99">
        <v>107.83333333333333</v>
      </c>
      <c r="AS60" s="99">
        <v>11.096666666666666</v>
      </c>
      <c r="AT60" s="99">
        <v>490.34999999999997</v>
      </c>
      <c r="AU60" s="99">
        <v>5.5100000000000007</v>
      </c>
      <c r="AV60" s="99">
        <v>14.133333333333333</v>
      </c>
      <c r="AW60" s="99">
        <v>4.95</v>
      </c>
      <c r="AX60" s="99">
        <v>20.533333333333335</v>
      </c>
      <c r="AY60" s="99">
        <v>88.066666666666663</v>
      </c>
      <c r="AZ60" s="99">
        <v>3.51</v>
      </c>
      <c r="BA60" s="99">
        <v>1.5333333333333332</v>
      </c>
      <c r="BB60" s="99">
        <v>18.650000000000002</v>
      </c>
      <c r="BC60" s="99">
        <v>28.436666666666667</v>
      </c>
      <c r="BD60" s="99">
        <v>26.053333333333338</v>
      </c>
      <c r="BE60" s="99">
        <v>29.39</v>
      </c>
      <c r="BF60" s="99">
        <v>83.796666666666667</v>
      </c>
      <c r="BG60" s="99">
        <v>13.107500000000002</v>
      </c>
      <c r="BH60" s="99">
        <v>14.346666666666666</v>
      </c>
      <c r="BI60" s="99">
        <v>23.666666666666668</v>
      </c>
      <c r="BJ60" s="99">
        <v>4.1533333333333333</v>
      </c>
      <c r="BK60" s="99">
        <v>65.453333333333333</v>
      </c>
      <c r="BL60" s="99">
        <v>11.44</v>
      </c>
      <c r="BM60" s="99">
        <v>11.746666666666668</v>
      </c>
    </row>
    <row r="61" spans="1:65" x14ac:dyDescent="0.35">
      <c r="A61" s="13">
        <v>1236100580</v>
      </c>
      <c r="B61" s="14" t="s">
        <v>271</v>
      </c>
      <c r="C61" s="14" t="s">
        <v>283</v>
      </c>
      <c r="D61" s="14" t="s">
        <v>284</v>
      </c>
      <c r="E61" s="99">
        <v>13.685321978808078</v>
      </c>
      <c r="F61" s="99">
        <v>5.019614959544298</v>
      </c>
      <c r="G61" s="99">
        <v>4.631618438002195</v>
      </c>
      <c r="H61" s="99">
        <v>1.4785054777939084</v>
      </c>
      <c r="I61" s="99">
        <v>1.1477145970016622</v>
      </c>
      <c r="J61" s="99">
        <v>4.5396938931546549</v>
      </c>
      <c r="K61" s="99">
        <v>3.3015556904215928</v>
      </c>
      <c r="L61" s="99">
        <v>1.6557158221073707</v>
      </c>
      <c r="M61" s="99">
        <v>4.5470434112317539</v>
      </c>
      <c r="N61" s="99">
        <v>5.4739820998099544</v>
      </c>
      <c r="O61" s="99">
        <v>0.41543253869497293</v>
      </c>
      <c r="P61" s="99">
        <v>1.940943505341578</v>
      </c>
      <c r="Q61" s="99">
        <v>3.9034607160489387</v>
      </c>
      <c r="R61" s="99">
        <v>4.475392346015945</v>
      </c>
      <c r="S61" s="99">
        <v>5.8381496421886814</v>
      </c>
      <c r="T61" s="99">
        <v>4.2686493873192362</v>
      </c>
      <c r="U61" s="99">
        <v>5.0428415113310878</v>
      </c>
      <c r="V61" s="99">
        <v>1.7942497509071897</v>
      </c>
      <c r="W61" s="99">
        <v>2.7240942114480027</v>
      </c>
      <c r="X61" s="99">
        <v>1.9335404672893475</v>
      </c>
      <c r="Y61" s="99">
        <v>18.892808227746553</v>
      </c>
      <c r="Z61" s="99">
        <v>6.5432045839367525</v>
      </c>
      <c r="AA61" s="99">
        <v>3.9985885643025747</v>
      </c>
      <c r="AB61" s="99">
        <v>2.0016275000342438</v>
      </c>
      <c r="AC61" s="99">
        <v>3.8273502590350961</v>
      </c>
      <c r="AD61" s="99">
        <v>2.7002605111330324</v>
      </c>
      <c r="AE61" s="92">
        <v>1592.2043335381743</v>
      </c>
      <c r="AF61" s="92">
        <v>371381.69874363299</v>
      </c>
      <c r="AG61" s="100">
        <v>6.6082276635520651</v>
      </c>
      <c r="AH61" s="92">
        <v>1781.8426090258138</v>
      </c>
      <c r="AI61" s="99" t="s">
        <v>810</v>
      </c>
      <c r="AJ61" s="99">
        <v>115.61248830195366</v>
      </c>
      <c r="AK61" s="99">
        <v>33.430748929761414</v>
      </c>
      <c r="AL61" s="99">
        <v>149.04</v>
      </c>
      <c r="AM61" s="99">
        <v>193.01331262161193</v>
      </c>
      <c r="AN61" s="99">
        <v>63.287802451882179</v>
      </c>
      <c r="AO61" s="101">
        <v>3.5561262476977489</v>
      </c>
      <c r="AP61" s="99">
        <v>104.04231545065102</v>
      </c>
      <c r="AQ61" s="99">
        <v>122.84584924634935</v>
      </c>
      <c r="AR61" s="99">
        <v>112.75427127556411</v>
      </c>
      <c r="AS61" s="99">
        <v>10.345811139162842</v>
      </c>
      <c r="AT61" s="99">
        <v>447.94500224658304</v>
      </c>
      <c r="AU61" s="99">
        <v>4.5978968376711151</v>
      </c>
      <c r="AV61" s="99">
        <v>10.964475607298118</v>
      </c>
      <c r="AW61" s="99">
        <v>5.1732726384605261</v>
      </c>
      <c r="AX61" s="99">
        <v>26.279250326640312</v>
      </c>
      <c r="AY61" s="99">
        <v>41.565601390380635</v>
      </c>
      <c r="AZ61" s="99">
        <v>3.6657794117162132</v>
      </c>
      <c r="BA61" s="99">
        <v>1.3635482300757686</v>
      </c>
      <c r="BB61" s="99">
        <v>14.359542561188931</v>
      </c>
      <c r="BC61" s="99">
        <v>24.183798841116765</v>
      </c>
      <c r="BD61" s="99">
        <v>18.357579542577355</v>
      </c>
      <c r="BE61" s="99">
        <v>27.466949154432928</v>
      </c>
      <c r="BF61" s="99">
        <v>102.209249633749</v>
      </c>
      <c r="BG61" s="99">
        <v>8.3327194495025498</v>
      </c>
      <c r="BH61" s="99">
        <v>13.076550537084429</v>
      </c>
      <c r="BI61" s="99">
        <v>16.723532587055804</v>
      </c>
      <c r="BJ61" s="99">
        <v>2.9205813379526888</v>
      </c>
      <c r="BK61" s="99">
        <v>55.831975392909705</v>
      </c>
      <c r="BL61" s="99">
        <v>10.577464170988343</v>
      </c>
      <c r="BM61" s="99">
        <v>11.396673987165327</v>
      </c>
    </row>
    <row r="62" spans="1:65" x14ac:dyDescent="0.35">
      <c r="A62" s="13">
        <v>1236740600</v>
      </c>
      <c r="B62" s="14" t="s">
        <v>271</v>
      </c>
      <c r="C62" s="14" t="s">
        <v>285</v>
      </c>
      <c r="D62" s="14" t="s">
        <v>286</v>
      </c>
      <c r="E62" s="99">
        <v>13.753333333333336</v>
      </c>
      <c r="F62" s="99">
        <v>5.7598272884283235</v>
      </c>
      <c r="G62" s="99">
        <v>4.626666666666666</v>
      </c>
      <c r="H62" s="99">
        <v>1.42</v>
      </c>
      <c r="I62" s="99">
        <v>1.2433333333333334</v>
      </c>
      <c r="J62" s="99">
        <v>4.55</v>
      </c>
      <c r="K62" s="99">
        <v>3.5933333333333333</v>
      </c>
      <c r="L62" s="99">
        <v>1.74</v>
      </c>
      <c r="M62" s="99">
        <v>4.5099999999999989</v>
      </c>
      <c r="N62" s="99">
        <v>5.29</v>
      </c>
      <c r="O62" s="99">
        <v>0.49806074378109444</v>
      </c>
      <c r="P62" s="99">
        <v>1.95</v>
      </c>
      <c r="Q62" s="99">
        <v>4.0733333333333333</v>
      </c>
      <c r="R62" s="99">
        <v>4.47</v>
      </c>
      <c r="S62" s="99">
        <v>5.7966666666666669</v>
      </c>
      <c r="T62" s="99">
        <v>4.2866666666666662</v>
      </c>
      <c r="U62" s="99">
        <v>5.0333333333333332</v>
      </c>
      <c r="V62" s="99">
        <v>1.82</v>
      </c>
      <c r="W62" s="99">
        <v>2.48</v>
      </c>
      <c r="X62" s="99">
        <v>2.0066666666666664</v>
      </c>
      <c r="Y62" s="99">
        <v>19.2</v>
      </c>
      <c r="Z62" s="99">
        <v>6.626666666666666</v>
      </c>
      <c r="AA62" s="99">
        <v>3.9500000000000006</v>
      </c>
      <c r="AB62" s="99">
        <v>1.99</v>
      </c>
      <c r="AC62" s="99">
        <v>3.9133333333333336</v>
      </c>
      <c r="AD62" s="99">
        <v>2.7033333333333331</v>
      </c>
      <c r="AE62" s="92">
        <v>1932.6433333333334</v>
      </c>
      <c r="AF62" s="92">
        <v>479534.44333333336</v>
      </c>
      <c r="AG62" s="100">
        <v>6.6799166666666663</v>
      </c>
      <c r="AH62" s="92">
        <v>2315.7640742074177</v>
      </c>
      <c r="AI62" s="99">
        <v>162.32625812168786</v>
      </c>
      <c r="AJ62" s="99" t="s">
        <v>810</v>
      </c>
      <c r="AK62" s="99" t="s">
        <v>810</v>
      </c>
      <c r="AL62" s="99">
        <v>162.32625812168786</v>
      </c>
      <c r="AM62" s="99">
        <v>192.62015</v>
      </c>
      <c r="AN62" s="99">
        <v>54.31</v>
      </c>
      <c r="AO62" s="101">
        <v>3.3600833333333333</v>
      </c>
      <c r="AP62" s="99">
        <v>80.94</v>
      </c>
      <c r="AQ62" s="99">
        <v>125.35333333333334</v>
      </c>
      <c r="AR62" s="99">
        <v>103.14</v>
      </c>
      <c r="AS62" s="99">
        <v>10.543333333333331</v>
      </c>
      <c r="AT62" s="99">
        <v>490.05666666666667</v>
      </c>
      <c r="AU62" s="99">
        <v>5.3999999999999995</v>
      </c>
      <c r="AV62" s="99">
        <v>10.99</v>
      </c>
      <c r="AW62" s="99">
        <v>4.8966666666666665</v>
      </c>
      <c r="AX62" s="99">
        <v>22.556666666666668</v>
      </c>
      <c r="AY62" s="99">
        <v>62.276666666666664</v>
      </c>
      <c r="AZ62" s="99">
        <v>3.6466666666666669</v>
      </c>
      <c r="BA62" s="99">
        <v>1.4133333333333333</v>
      </c>
      <c r="BB62" s="99">
        <v>12.906666666666666</v>
      </c>
      <c r="BC62" s="99">
        <v>46.663333333333334</v>
      </c>
      <c r="BD62" s="99">
        <v>31.623333333333335</v>
      </c>
      <c r="BE62" s="99">
        <v>47.706666666666671</v>
      </c>
      <c r="BF62" s="99">
        <v>89.973333333333343</v>
      </c>
      <c r="BG62" s="99">
        <v>12.225555555555557</v>
      </c>
      <c r="BH62" s="99">
        <v>13.479999999999999</v>
      </c>
      <c r="BI62" s="99">
        <v>16.886666666666667</v>
      </c>
      <c r="BJ62" s="99">
        <v>3.2099999999999995</v>
      </c>
      <c r="BK62" s="99">
        <v>66.943333333333328</v>
      </c>
      <c r="BL62" s="99">
        <v>11</v>
      </c>
      <c r="BM62" s="99">
        <v>11.173333333333332</v>
      </c>
    </row>
    <row r="63" spans="1:65" x14ac:dyDescent="0.35">
      <c r="A63" s="13">
        <v>1235840760</v>
      </c>
      <c r="B63" s="14" t="s">
        <v>271</v>
      </c>
      <c r="C63" s="14" t="s">
        <v>281</v>
      </c>
      <c r="D63" s="14" t="s">
        <v>282</v>
      </c>
      <c r="E63" s="99">
        <v>13.716666666666667</v>
      </c>
      <c r="F63" s="99">
        <v>6.2566265865063455</v>
      </c>
      <c r="G63" s="99">
        <v>4.6399999999999997</v>
      </c>
      <c r="H63" s="99">
        <v>1.3999999999999997</v>
      </c>
      <c r="I63" s="99">
        <v>1.3266666666666669</v>
      </c>
      <c r="J63" s="99">
        <v>4.583333333333333</v>
      </c>
      <c r="K63" s="99">
        <v>3.7133333333333334</v>
      </c>
      <c r="L63" s="99">
        <v>1.8800000000000001</v>
      </c>
      <c r="M63" s="99">
        <v>4.8299999999999992</v>
      </c>
      <c r="N63" s="99">
        <v>5.2333333333333334</v>
      </c>
      <c r="O63" s="99">
        <v>0.47380649306022415</v>
      </c>
      <c r="P63" s="99">
        <v>1.9533333333333331</v>
      </c>
      <c r="Q63" s="99">
        <v>4.4233333333333329</v>
      </c>
      <c r="R63" s="99">
        <v>4.6133333333333342</v>
      </c>
      <c r="S63" s="99">
        <v>6.21</v>
      </c>
      <c r="T63" s="99">
        <v>4.543333333333333</v>
      </c>
      <c r="U63" s="99">
        <v>5.0166666666666666</v>
      </c>
      <c r="V63" s="99">
        <v>1.9633333333333332</v>
      </c>
      <c r="W63" s="99">
        <v>2.7033333333333331</v>
      </c>
      <c r="X63" s="99">
        <v>2.0466666666666669</v>
      </c>
      <c r="Y63" s="99">
        <v>19.243333333333336</v>
      </c>
      <c r="Z63" s="99">
        <v>6.8066666666666675</v>
      </c>
      <c r="AA63" s="99">
        <v>4.18</v>
      </c>
      <c r="AB63" s="99">
        <v>2.1333333333333333</v>
      </c>
      <c r="AC63" s="99">
        <v>3.9933333333333336</v>
      </c>
      <c r="AD63" s="99">
        <v>2.8000000000000003</v>
      </c>
      <c r="AE63" s="92">
        <v>2102.0433333333335</v>
      </c>
      <c r="AF63" s="92">
        <v>523216</v>
      </c>
      <c r="AG63" s="100">
        <v>6.432380952380953</v>
      </c>
      <c r="AH63" s="92">
        <v>2463.5266758919693</v>
      </c>
      <c r="AI63" s="99">
        <v>190.71009120681421</v>
      </c>
      <c r="AJ63" s="99" t="s">
        <v>810</v>
      </c>
      <c r="AK63" s="99" t="s">
        <v>810</v>
      </c>
      <c r="AL63" s="99">
        <v>190.71009120681421</v>
      </c>
      <c r="AM63" s="99">
        <v>194.6739</v>
      </c>
      <c r="AN63" s="99">
        <v>57.066666666666663</v>
      </c>
      <c r="AO63" s="101">
        <v>3.3864999999999998</v>
      </c>
      <c r="AP63" s="99">
        <v>118.44333333333333</v>
      </c>
      <c r="AQ63" s="99">
        <v>137</v>
      </c>
      <c r="AR63" s="99">
        <v>125.36</v>
      </c>
      <c r="AS63" s="99">
        <v>10.886666666666665</v>
      </c>
      <c r="AT63" s="99">
        <v>446.8633333333334</v>
      </c>
      <c r="AU63" s="99">
        <v>4.8266666666666671</v>
      </c>
      <c r="AV63" s="99">
        <v>13.13</v>
      </c>
      <c r="AW63" s="99">
        <v>4.873333333333334</v>
      </c>
      <c r="AX63" s="99">
        <v>26.533333333333331</v>
      </c>
      <c r="AY63" s="99">
        <v>55.133333333333333</v>
      </c>
      <c r="AZ63" s="99">
        <v>3.8433333333333333</v>
      </c>
      <c r="BA63" s="99">
        <v>1.4833333333333334</v>
      </c>
      <c r="BB63" s="99">
        <v>14.236666666666666</v>
      </c>
      <c r="BC63" s="99">
        <v>35.223333333333336</v>
      </c>
      <c r="BD63" s="99">
        <v>26.11</v>
      </c>
      <c r="BE63" s="99">
        <v>34.53</v>
      </c>
      <c r="BF63" s="99">
        <v>93.79</v>
      </c>
      <c r="BG63" s="99">
        <v>10.410000000000002</v>
      </c>
      <c r="BH63" s="99">
        <v>13.536666666666667</v>
      </c>
      <c r="BI63" s="99">
        <v>19.866666666666671</v>
      </c>
      <c r="BJ63" s="99">
        <v>3.7166666666666668</v>
      </c>
      <c r="BK63" s="99">
        <v>62.293333333333329</v>
      </c>
      <c r="BL63" s="99">
        <v>11.066666666666668</v>
      </c>
      <c r="BM63" s="99">
        <v>11.11</v>
      </c>
    </row>
    <row r="64" spans="1:65" x14ac:dyDescent="0.35">
      <c r="A64" s="13">
        <v>1245220800</v>
      </c>
      <c r="B64" s="14" t="s">
        <v>271</v>
      </c>
      <c r="C64" s="14" t="s">
        <v>289</v>
      </c>
      <c r="D64" s="14" t="s">
        <v>290</v>
      </c>
      <c r="E64" s="99">
        <v>13.746666666666664</v>
      </c>
      <c r="F64" s="99">
        <v>5.8522552664188341</v>
      </c>
      <c r="G64" s="99">
        <v>4.6366666666666667</v>
      </c>
      <c r="H64" s="99">
        <v>1.4466666666666665</v>
      </c>
      <c r="I64" s="99">
        <v>1.1666666666666667</v>
      </c>
      <c r="J64" s="99">
        <v>4.5233333333333334</v>
      </c>
      <c r="K64" s="99">
        <v>3.4866666666666668</v>
      </c>
      <c r="L64" s="99">
        <v>1.6433333333333333</v>
      </c>
      <c r="M64" s="99">
        <v>4.4333333333333336</v>
      </c>
      <c r="N64" s="99">
        <v>5.376666666666666</v>
      </c>
      <c r="O64" s="99">
        <v>0.48835849999999997</v>
      </c>
      <c r="P64" s="99">
        <v>1.9433333333333334</v>
      </c>
      <c r="Q64" s="99">
        <v>3.8966666666666665</v>
      </c>
      <c r="R64" s="99">
        <v>4.4266666666666667</v>
      </c>
      <c r="S64" s="99">
        <v>5.71</v>
      </c>
      <c r="T64" s="99">
        <v>4.2166666666666668</v>
      </c>
      <c r="U64" s="99">
        <v>5.1066666666666665</v>
      </c>
      <c r="V64" s="99">
        <v>1.7233333333333334</v>
      </c>
      <c r="W64" s="99">
        <v>2.4133333333333336</v>
      </c>
      <c r="X64" s="99">
        <v>1.96</v>
      </c>
      <c r="Y64" s="99">
        <v>18.97</v>
      </c>
      <c r="Z64" s="99">
        <v>6.6433333333333335</v>
      </c>
      <c r="AA64" s="99">
        <v>3.7100000000000004</v>
      </c>
      <c r="AB64" s="99">
        <v>1.8866666666666667</v>
      </c>
      <c r="AC64" s="99">
        <v>3.83</v>
      </c>
      <c r="AD64" s="99">
        <v>2.6566666666666667</v>
      </c>
      <c r="AE64" s="92">
        <v>1384.2333333333336</v>
      </c>
      <c r="AF64" s="92">
        <v>424452</v>
      </c>
      <c r="AG64" s="100">
        <v>6.4761309523809523</v>
      </c>
      <c r="AH64" s="92">
        <v>2007.0369252600276</v>
      </c>
      <c r="AI64" s="99">
        <v>144.67387893372151</v>
      </c>
      <c r="AJ64" s="99" t="s">
        <v>810</v>
      </c>
      <c r="AK64" s="99" t="s">
        <v>810</v>
      </c>
      <c r="AL64" s="99">
        <v>144.67387893372151</v>
      </c>
      <c r="AM64" s="99">
        <v>196.1439</v>
      </c>
      <c r="AN64" s="99">
        <v>54.846666666666671</v>
      </c>
      <c r="AO64" s="101">
        <v>3.4452083333333334</v>
      </c>
      <c r="AP64" s="99">
        <v>78.2</v>
      </c>
      <c r="AQ64" s="99">
        <v>139.79999999999998</v>
      </c>
      <c r="AR64" s="99">
        <v>132.83333333333334</v>
      </c>
      <c r="AS64" s="99">
        <v>10.32</v>
      </c>
      <c r="AT64" s="99">
        <v>526.92333333333329</v>
      </c>
      <c r="AU64" s="99">
        <v>4.8899999999999997</v>
      </c>
      <c r="AV64" s="99">
        <v>12.62</v>
      </c>
      <c r="AW64" s="99">
        <v>4.8099999999999996</v>
      </c>
      <c r="AX64" s="99">
        <v>21</v>
      </c>
      <c r="AY64" s="99">
        <v>56.833333333333336</v>
      </c>
      <c r="AZ64" s="99">
        <v>3.6799999999999997</v>
      </c>
      <c r="BA64" s="99">
        <v>1.32</v>
      </c>
      <c r="BB64" s="99">
        <v>15.096666666666666</v>
      </c>
      <c r="BC64" s="99">
        <v>34.496666666666663</v>
      </c>
      <c r="BD64" s="99">
        <v>25.546666666666667</v>
      </c>
      <c r="BE64" s="99">
        <v>27.549999999999997</v>
      </c>
      <c r="BF64" s="99">
        <v>96.660000000000011</v>
      </c>
      <c r="BG64" s="99">
        <v>14.656666666666666</v>
      </c>
      <c r="BH64" s="99">
        <v>13.096666666666666</v>
      </c>
      <c r="BI64" s="99">
        <v>14.75</v>
      </c>
      <c r="BJ64" s="99">
        <v>3.5033333333333334</v>
      </c>
      <c r="BK64" s="99">
        <v>60.033333333333331</v>
      </c>
      <c r="BL64" s="99">
        <v>10.686666666666667</v>
      </c>
      <c r="BM64" s="99">
        <v>11.483333333333334</v>
      </c>
    </row>
    <row r="65" spans="1:65" x14ac:dyDescent="0.35">
      <c r="A65" s="13">
        <v>1245300840</v>
      </c>
      <c r="B65" s="14" t="s">
        <v>271</v>
      </c>
      <c r="C65" s="14" t="s">
        <v>291</v>
      </c>
      <c r="D65" s="14" t="s">
        <v>292</v>
      </c>
      <c r="E65" s="99">
        <v>13.65</v>
      </c>
      <c r="F65" s="99">
        <v>5.8730666666666664</v>
      </c>
      <c r="G65" s="99">
        <v>4.6166666666666671</v>
      </c>
      <c r="H65" s="99">
        <v>1.3999999999999997</v>
      </c>
      <c r="I65" s="99">
        <v>1.3066666666666666</v>
      </c>
      <c r="J65" s="99">
        <v>4.5566666666666658</v>
      </c>
      <c r="K65" s="99">
        <v>3.69</v>
      </c>
      <c r="L65" s="99">
        <v>1.8233333333333333</v>
      </c>
      <c r="M65" s="99">
        <v>4.6400000000000006</v>
      </c>
      <c r="N65" s="99">
        <v>5.2700000000000005</v>
      </c>
      <c r="O65" s="99">
        <v>0.5029118656716417</v>
      </c>
      <c r="P65" s="99">
        <v>1.9433333333333334</v>
      </c>
      <c r="Q65" s="99">
        <v>4.3066666666666666</v>
      </c>
      <c r="R65" s="99">
        <v>4.5599999999999996</v>
      </c>
      <c r="S65" s="99">
        <v>5.94</v>
      </c>
      <c r="T65" s="99">
        <v>4.41</v>
      </c>
      <c r="U65" s="99">
        <v>4.996666666666667</v>
      </c>
      <c r="V65" s="99">
        <v>1.9166666666666667</v>
      </c>
      <c r="W65" s="99">
        <v>2.5233333333333334</v>
      </c>
      <c r="X65" s="99">
        <v>2.0166666666666666</v>
      </c>
      <c r="Y65" s="99">
        <v>19.313333333333333</v>
      </c>
      <c r="Z65" s="99">
        <v>6.706666666666667</v>
      </c>
      <c r="AA65" s="99">
        <v>4.0166666666666666</v>
      </c>
      <c r="AB65" s="99">
        <v>2.0666666666666664</v>
      </c>
      <c r="AC65" s="99">
        <v>3.9333333333333336</v>
      </c>
      <c r="AD65" s="99">
        <v>2.76</v>
      </c>
      <c r="AE65" s="92">
        <v>1660.8566666666666</v>
      </c>
      <c r="AF65" s="92">
        <v>449469.33333333331</v>
      </c>
      <c r="AG65" s="100">
        <v>6.5873214285714283</v>
      </c>
      <c r="AH65" s="92">
        <v>2152.4489963475785</v>
      </c>
      <c r="AI65" s="99">
        <v>189.13566146142134</v>
      </c>
      <c r="AJ65" s="99" t="s">
        <v>810</v>
      </c>
      <c r="AK65" s="99" t="s">
        <v>810</v>
      </c>
      <c r="AL65" s="99">
        <v>189.13566146142134</v>
      </c>
      <c r="AM65" s="99">
        <v>193.94389999999999</v>
      </c>
      <c r="AN65" s="99">
        <v>64.5</v>
      </c>
      <c r="AO65" s="101">
        <v>3.3710416666666667</v>
      </c>
      <c r="AP65" s="99">
        <v>116.93333333333332</v>
      </c>
      <c r="AQ65" s="99">
        <v>122.60000000000001</v>
      </c>
      <c r="AR65" s="99">
        <v>111.7</v>
      </c>
      <c r="AS65" s="99">
        <v>10.733333333333334</v>
      </c>
      <c r="AT65" s="99">
        <v>367.5</v>
      </c>
      <c r="AU65" s="99">
        <v>4.4333333333333336</v>
      </c>
      <c r="AV65" s="99">
        <v>12.966666666666667</v>
      </c>
      <c r="AW65" s="99">
        <v>4.84</v>
      </c>
      <c r="AX65" s="99">
        <v>23.643333333333334</v>
      </c>
      <c r="AY65" s="99">
        <v>35.6</v>
      </c>
      <c r="AZ65" s="99">
        <v>3.7433333333333336</v>
      </c>
      <c r="BA65" s="99">
        <v>1.4233333333333331</v>
      </c>
      <c r="BB65" s="99">
        <v>15.676666666666668</v>
      </c>
      <c r="BC65" s="99">
        <v>29.299999999999997</v>
      </c>
      <c r="BD65" s="99">
        <v>24.05</v>
      </c>
      <c r="BE65" s="99">
        <v>28.826666666666668</v>
      </c>
      <c r="BF65" s="99">
        <v>82</v>
      </c>
      <c r="BG65" s="99">
        <v>30.334444444444443</v>
      </c>
      <c r="BH65" s="99">
        <v>12.016666666666666</v>
      </c>
      <c r="BI65" s="99">
        <v>16.5</v>
      </c>
      <c r="BJ65" s="99">
        <v>3.16</v>
      </c>
      <c r="BK65" s="99">
        <v>58.70000000000001</v>
      </c>
      <c r="BL65" s="99">
        <v>11.26</v>
      </c>
      <c r="BM65" s="99">
        <v>11.293333333333331</v>
      </c>
    </row>
    <row r="66" spans="1:65" x14ac:dyDescent="0.35">
      <c r="A66" s="13">
        <v>1242680850</v>
      </c>
      <c r="B66" s="14" t="s">
        <v>271</v>
      </c>
      <c r="C66" s="14" t="s">
        <v>287</v>
      </c>
      <c r="D66" s="14" t="s">
        <v>288</v>
      </c>
      <c r="E66" s="99">
        <v>13.656666666666666</v>
      </c>
      <c r="F66" s="99">
        <v>6.0636792970895108</v>
      </c>
      <c r="G66" s="99">
        <v>4.5500000000000007</v>
      </c>
      <c r="H66" s="99">
        <v>1.4833333333333334</v>
      </c>
      <c r="I66" s="99">
        <v>1.2766666666666666</v>
      </c>
      <c r="J66" s="99">
        <v>4.5633333333333335</v>
      </c>
      <c r="K66" s="99">
        <v>3.49</v>
      </c>
      <c r="L66" s="99">
        <v>1.83</v>
      </c>
      <c r="M66" s="99">
        <v>4.7700000000000005</v>
      </c>
      <c r="N66" s="99">
        <v>5.3366666666666669</v>
      </c>
      <c r="O66" s="99">
        <v>0.50776298756218907</v>
      </c>
      <c r="P66" s="99">
        <v>1.9366666666666665</v>
      </c>
      <c r="Q66" s="99">
        <v>4.206666666666667</v>
      </c>
      <c r="R66" s="99">
        <v>4.4933333333333332</v>
      </c>
      <c r="S66" s="99">
        <v>5.6733333333333329</v>
      </c>
      <c r="T66" s="99">
        <v>4.419999999999999</v>
      </c>
      <c r="U66" s="99">
        <v>5.046666666666666</v>
      </c>
      <c r="V66" s="99">
        <v>1.8766666666666667</v>
      </c>
      <c r="W66" s="99">
        <v>2.3699999999999997</v>
      </c>
      <c r="X66" s="99">
        <v>1.99</v>
      </c>
      <c r="Y66" s="99">
        <v>18.993333333333329</v>
      </c>
      <c r="Z66" s="99">
        <v>6.496666666666667</v>
      </c>
      <c r="AA66" s="99">
        <v>3.9833333333333329</v>
      </c>
      <c r="AB66" s="99">
        <v>2.0666666666666664</v>
      </c>
      <c r="AC66" s="99">
        <v>4.0633333333333335</v>
      </c>
      <c r="AD66" s="99">
        <v>2.8800000000000003</v>
      </c>
      <c r="AE66" s="92">
        <v>1460.3999999999999</v>
      </c>
      <c r="AF66" s="92">
        <v>380774.33333333331</v>
      </c>
      <c r="AG66" s="100">
        <v>6.7160833333333327</v>
      </c>
      <c r="AH66" s="92">
        <v>1846.4982128729309</v>
      </c>
      <c r="AI66" s="99">
        <v>219.6599775613887</v>
      </c>
      <c r="AJ66" s="99" t="s">
        <v>810</v>
      </c>
      <c r="AK66" s="99" t="s">
        <v>810</v>
      </c>
      <c r="AL66" s="99">
        <v>219.6599775613887</v>
      </c>
      <c r="AM66" s="99">
        <v>194.37390000000002</v>
      </c>
      <c r="AN66" s="99">
        <v>57.283333333333331</v>
      </c>
      <c r="AO66" s="101">
        <v>3.424666666666667</v>
      </c>
      <c r="AP66" s="99">
        <v>146.66666666666666</v>
      </c>
      <c r="AQ66" s="99">
        <v>122.32000000000001</v>
      </c>
      <c r="AR66" s="99">
        <v>103.33333333333333</v>
      </c>
      <c r="AS66" s="99">
        <v>10.743333333333334</v>
      </c>
      <c r="AT66" s="99">
        <v>523.90333333333331</v>
      </c>
      <c r="AU66" s="99">
        <v>4.666666666666667</v>
      </c>
      <c r="AV66" s="99">
        <v>8.3833333333333329</v>
      </c>
      <c r="AW66" s="99">
        <v>4.99</v>
      </c>
      <c r="AX66" s="99">
        <v>15.666666666666666</v>
      </c>
      <c r="AY66" s="99">
        <v>54.723333333333336</v>
      </c>
      <c r="AZ66" s="99">
        <v>3.6733333333333333</v>
      </c>
      <c r="BA66" s="99">
        <v>1.4766666666666666</v>
      </c>
      <c r="BB66" s="99">
        <v>16.290000000000003</v>
      </c>
      <c r="BC66" s="99">
        <v>38.880000000000003</v>
      </c>
      <c r="BD66" s="99">
        <v>30.996666666666666</v>
      </c>
      <c r="BE66" s="99">
        <v>42.550000000000004</v>
      </c>
      <c r="BF66" s="99">
        <v>110.44333333333333</v>
      </c>
      <c r="BG66" s="99">
        <v>4.0850694444444438</v>
      </c>
      <c r="BH66" s="99">
        <v>8.6066666666666674</v>
      </c>
      <c r="BI66" s="99">
        <v>19.666666666666668</v>
      </c>
      <c r="BJ66" s="99">
        <v>2.81</v>
      </c>
      <c r="BK66" s="99">
        <v>60.586666666666666</v>
      </c>
      <c r="BL66" s="99">
        <v>10.686666666666667</v>
      </c>
      <c r="BM66" s="99">
        <v>10.873333333333335</v>
      </c>
    </row>
    <row r="67" spans="1:65" x14ac:dyDescent="0.35">
      <c r="A67" s="13">
        <v>1312020080</v>
      </c>
      <c r="B67" s="14" t="s">
        <v>293</v>
      </c>
      <c r="C67" s="14" t="s">
        <v>867</v>
      </c>
      <c r="D67" s="14" t="s">
        <v>868</v>
      </c>
      <c r="E67" s="99">
        <v>13.836666666666666</v>
      </c>
      <c r="F67" s="99">
        <v>5.7721333333333336</v>
      </c>
      <c r="G67" s="99">
        <v>5.0133333333333336</v>
      </c>
      <c r="H67" s="99">
        <v>1.4299999999999997</v>
      </c>
      <c r="I67" s="99">
        <v>1.1833333333333333</v>
      </c>
      <c r="J67" s="99">
        <v>4.623333333333334</v>
      </c>
      <c r="K67" s="99">
        <v>4.416666666666667</v>
      </c>
      <c r="L67" s="99">
        <v>1.6033333333333335</v>
      </c>
      <c r="M67" s="99">
        <v>4.6933333333333342</v>
      </c>
      <c r="N67" s="99">
        <v>5.1733333333333338</v>
      </c>
      <c r="O67" s="99">
        <v>0.69</v>
      </c>
      <c r="P67" s="99">
        <v>2.0266666666666668</v>
      </c>
      <c r="Q67" s="99">
        <v>3.8933333333333331</v>
      </c>
      <c r="R67" s="99">
        <v>4.5766666666666671</v>
      </c>
      <c r="S67" s="99">
        <v>5.9733333333333327</v>
      </c>
      <c r="T67" s="99">
        <v>4.3099999999999996</v>
      </c>
      <c r="U67" s="99">
        <v>5.203333333333334</v>
      </c>
      <c r="V67" s="99">
        <v>1.6366666666666667</v>
      </c>
      <c r="W67" s="99">
        <v>2.5</v>
      </c>
      <c r="X67" s="99">
        <v>1.9933333333333334</v>
      </c>
      <c r="Y67" s="99">
        <v>18.946666666666665</v>
      </c>
      <c r="Z67" s="99">
        <v>7.6533333333333333</v>
      </c>
      <c r="AA67" s="99">
        <v>3.8699999999999997</v>
      </c>
      <c r="AB67" s="99">
        <v>1.9233333333333336</v>
      </c>
      <c r="AC67" s="99">
        <v>3.9233333333333333</v>
      </c>
      <c r="AD67" s="99">
        <v>2.7900000000000005</v>
      </c>
      <c r="AE67" s="92">
        <v>1501.2666666666667</v>
      </c>
      <c r="AF67" s="92">
        <v>409598</v>
      </c>
      <c r="AG67" s="100">
        <v>6.7953333333333346</v>
      </c>
      <c r="AH67" s="92">
        <v>2004.1825398001138</v>
      </c>
      <c r="AI67" s="99" t="s">
        <v>810</v>
      </c>
      <c r="AJ67" s="99">
        <v>93.071115314539568</v>
      </c>
      <c r="AK67" s="99">
        <v>42.860133701867987</v>
      </c>
      <c r="AL67" s="99">
        <v>135.93</v>
      </c>
      <c r="AM67" s="99">
        <v>189.93389999999999</v>
      </c>
      <c r="AN67" s="99">
        <v>57.120000000000005</v>
      </c>
      <c r="AO67" s="101">
        <v>3.3420000000000001</v>
      </c>
      <c r="AP67" s="99">
        <v>82.733333333333334</v>
      </c>
      <c r="AQ67" s="99">
        <v>125</v>
      </c>
      <c r="AR67" s="99">
        <v>119.40000000000002</v>
      </c>
      <c r="AS67" s="99">
        <v>10.383333333333333</v>
      </c>
      <c r="AT67" s="99">
        <v>481.75333333333333</v>
      </c>
      <c r="AU67" s="99">
        <v>4.623333333333334</v>
      </c>
      <c r="AV67" s="99">
        <v>13.206666666666665</v>
      </c>
      <c r="AW67" s="99">
        <v>5.0766666666666671</v>
      </c>
      <c r="AX67" s="99">
        <v>17.243333333333332</v>
      </c>
      <c r="AY67" s="99">
        <v>50.466666666666669</v>
      </c>
      <c r="AZ67" s="99">
        <v>3.7833333333333332</v>
      </c>
      <c r="BA67" s="99">
        <v>1.3533333333333335</v>
      </c>
      <c r="BB67" s="99">
        <v>12.39</v>
      </c>
      <c r="BC67" s="99">
        <v>29.496666666666666</v>
      </c>
      <c r="BD67" s="99">
        <v>26.303333333333331</v>
      </c>
      <c r="BE67" s="99">
        <v>45.773333333333333</v>
      </c>
      <c r="BF67" s="99">
        <v>84.893333333333331</v>
      </c>
      <c r="BG67" s="99">
        <v>10.656666666666666</v>
      </c>
      <c r="BH67" s="99">
        <v>11.263333333333334</v>
      </c>
      <c r="BI67" s="99">
        <v>23.866666666666664</v>
      </c>
      <c r="BJ67" s="99">
        <v>3.4166666666666665</v>
      </c>
      <c r="BK67" s="99">
        <v>62.580000000000005</v>
      </c>
      <c r="BL67" s="99">
        <v>10.313333333333333</v>
      </c>
      <c r="BM67" s="99">
        <v>14.799999999999999</v>
      </c>
    </row>
    <row r="68" spans="1:65" x14ac:dyDescent="0.35">
      <c r="A68" s="13">
        <v>1312060150</v>
      </c>
      <c r="B68" s="14" t="s">
        <v>293</v>
      </c>
      <c r="C68" s="14" t="s">
        <v>294</v>
      </c>
      <c r="D68" s="14" t="s">
        <v>295</v>
      </c>
      <c r="E68" s="99">
        <v>13.81</v>
      </c>
      <c r="F68" s="99">
        <v>5.2499930410577589</v>
      </c>
      <c r="G68" s="99">
        <v>4.9866666666666672</v>
      </c>
      <c r="H68" s="99">
        <v>1.6066666666666667</v>
      </c>
      <c r="I68" s="99">
        <v>1.2466666666666668</v>
      </c>
      <c r="J68" s="99">
        <v>4.6900000000000004</v>
      </c>
      <c r="K68" s="99">
        <v>4.3466666666666667</v>
      </c>
      <c r="L68" s="99">
        <v>1.67</v>
      </c>
      <c r="M68" s="99">
        <v>4.54</v>
      </c>
      <c r="N68" s="99">
        <v>5.3233333333333333</v>
      </c>
      <c r="O68" s="99">
        <v>0.68043859649122806</v>
      </c>
      <c r="P68" s="99">
        <v>1.9433333333333334</v>
      </c>
      <c r="Q68" s="99">
        <v>4.13</v>
      </c>
      <c r="R68" s="99">
        <v>4.46</v>
      </c>
      <c r="S68" s="99">
        <v>5.9633333333333338</v>
      </c>
      <c r="T68" s="99">
        <v>4.330000000000001</v>
      </c>
      <c r="U68" s="99">
        <v>5.2433333333333332</v>
      </c>
      <c r="V68" s="99">
        <v>1.6466666666666667</v>
      </c>
      <c r="W68" s="99">
        <v>2.5166666666666671</v>
      </c>
      <c r="X68" s="99">
        <v>2.08</v>
      </c>
      <c r="Y68" s="99">
        <v>20.040000000000003</v>
      </c>
      <c r="Z68" s="99">
        <v>7.6333333333333329</v>
      </c>
      <c r="AA68" s="99">
        <v>3.9266666666666672</v>
      </c>
      <c r="AB68" s="99">
        <v>1.8800000000000001</v>
      </c>
      <c r="AC68" s="99">
        <v>3.8966666666666665</v>
      </c>
      <c r="AD68" s="99">
        <v>2.7766666666666668</v>
      </c>
      <c r="AE68" s="92">
        <v>1572.3</v>
      </c>
      <c r="AF68" s="92">
        <v>479589</v>
      </c>
      <c r="AG68" s="100">
        <v>6.5778333333333334</v>
      </c>
      <c r="AH68" s="92">
        <v>2292.5457602727997</v>
      </c>
      <c r="AI68" s="99" t="s">
        <v>810</v>
      </c>
      <c r="AJ68" s="99">
        <v>92.755233222080065</v>
      </c>
      <c r="AK68" s="99">
        <v>42.045541242299784</v>
      </c>
      <c r="AL68" s="99">
        <v>134.81</v>
      </c>
      <c r="AM68" s="99">
        <v>191.28389999999999</v>
      </c>
      <c r="AN68" s="99">
        <v>69.766666666666666</v>
      </c>
      <c r="AO68" s="101">
        <v>3.2004827586206908</v>
      </c>
      <c r="AP68" s="99">
        <v>129.73333333333332</v>
      </c>
      <c r="AQ68" s="99">
        <v>128.56666666666666</v>
      </c>
      <c r="AR68" s="99">
        <v>144.73333333333335</v>
      </c>
      <c r="AS68" s="99">
        <v>10.743333333333334</v>
      </c>
      <c r="AT68" s="99">
        <v>495.2166666666667</v>
      </c>
      <c r="AU68" s="99">
        <v>4.8466666666666667</v>
      </c>
      <c r="AV68" s="99">
        <v>11.363333333333335</v>
      </c>
      <c r="AW68" s="99">
        <v>4.7399999999999993</v>
      </c>
      <c r="AX68" s="99">
        <v>27.246666666666666</v>
      </c>
      <c r="AY68" s="99">
        <v>56.360000000000007</v>
      </c>
      <c r="AZ68" s="99">
        <v>3.7366666666666668</v>
      </c>
      <c r="BA68" s="99">
        <v>1.33</v>
      </c>
      <c r="BB68" s="99">
        <v>13.719999999999999</v>
      </c>
      <c r="BC68" s="99">
        <v>36.080000000000005</v>
      </c>
      <c r="BD68" s="99">
        <v>27.319999999999997</v>
      </c>
      <c r="BE68" s="99">
        <v>33.123333333333335</v>
      </c>
      <c r="BF68" s="99">
        <v>87.446666666666673</v>
      </c>
      <c r="BG68" s="99">
        <v>13.081111111111113</v>
      </c>
      <c r="BH68" s="99">
        <v>15.203333333333333</v>
      </c>
      <c r="BI68" s="99">
        <v>20.976666666666667</v>
      </c>
      <c r="BJ68" s="99">
        <v>3.5033333333333334</v>
      </c>
      <c r="BK68" s="99">
        <v>68.429999999999993</v>
      </c>
      <c r="BL68" s="99">
        <v>10.386666666666668</v>
      </c>
      <c r="BM68" s="99">
        <v>13.959999999999999</v>
      </c>
    </row>
    <row r="69" spans="1:65" x14ac:dyDescent="0.35">
      <c r="A69" s="13">
        <v>1312260200</v>
      </c>
      <c r="B69" s="14" t="s">
        <v>293</v>
      </c>
      <c r="C69" s="14" t="s">
        <v>296</v>
      </c>
      <c r="D69" s="14" t="s">
        <v>297</v>
      </c>
      <c r="E69" s="99">
        <v>13.816666666666668</v>
      </c>
      <c r="F69" s="99">
        <v>5.7761554192229037</v>
      </c>
      <c r="G69" s="99">
        <v>4.6733333333333329</v>
      </c>
      <c r="H69" s="99">
        <v>1.4266666666666667</v>
      </c>
      <c r="I69" s="99">
        <v>1.1333333333333331</v>
      </c>
      <c r="J69" s="99">
        <v>4.543333333333333</v>
      </c>
      <c r="K69" s="99">
        <v>3.8566666666666669</v>
      </c>
      <c r="L69" s="99">
        <v>1.55</v>
      </c>
      <c r="M69" s="99">
        <v>4.29</v>
      </c>
      <c r="N69" s="99">
        <v>5.2399999999999993</v>
      </c>
      <c r="O69" s="99">
        <v>0.67377192982456136</v>
      </c>
      <c r="P69" s="99">
        <v>1.8966666666666665</v>
      </c>
      <c r="Q69" s="99">
        <v>3.7833333333333332</v>
      </c>
      <c r="R69" s="99">
        <v>4.4033333333333333</v>
      </c>
      <c r="S69" s="99">
        <v>5.63</v>
      </c>
      <c r="T69" s="99">
        <v>3.9599999999999995</v>
      </c>
      <c r="U69" s="99">
        <v>5.1033333333333335</v>
      </c>
      <c r="V69" s="99">
        <v>1.51</v>
      </c>
      <c r="W69" s="99">
        <v>2.3833333333333333</v>
      </c>
      <c r="X69" s="99">
        <v>1.9433333333333334</v>
      </c>
      <c r="Y69" s="99">
        <v>18.930000000000003</v>
      </c>
      <c r="Z69" s="99">
        <v>6.91</v>
      </c>
      <c r="AA69" s="99">
        <v>3.6299999999999994</v>
      </c>
      <c r="AB69" s="99">
        <v>1.7733333333333334</v>
      </c>
      <c r="AC69" s="99">
        <v>3.7966666666666669</v>
      </c>
      <c r="AD69" s="99">
        <v>2.6999999999999997</v>
      </c>
      <c r="AE69" s="92">
        <v>1271.32</v>
      </c>
      <c r="AF69" s="92">
        <v>293249</v>
      </c>
      <c r="AG69" s="100">
        <v>6.8940666666666672</v>
      </c>
      <c r="AH69" s="92">
        <v>1447.4850352679562</v>
      </c>
      <c r="AI69" s="99" t="s">
        <v>810</v>
      </c>
      <c r="AJ69" s="99">
        <v>98.92032206050169</v>
      </c>
      <c r="AK69" s="99">
        <v>42.4402810327447</v>
      </c>
      <c r="AL69" s="99">
        <v>141.36000000000001</v>
      </c>
      <c r="AM69" s="99">
        <v>192.74940000000001</v>
      </c>
      <c r="AN69" s="99">
        <v>47.473333333333336</v>
      </c>
      <c r="AO69" s="101">
        <v>3.2179166666666674</v>
      </c>
      <c r="AP69" s="99">
        <v>151.91666666666666</v>
      </c>
      <c r="AQ69" s="99">
        <v>92.833333333333329</v>
      </c>
      <c r="AR69" s="99">
        <v>82.666666666666671</v>
      </c>
      <c r="AS69" s="99">
        <v>10.24</v>
      </c>
      <c r="AT69" s="99">
        <v>472.05</v>
      </c>
      <c r="AU69" s="99">
        <v>5.57</v>
      </c>
      <c r="AV69" s="99">
        <v>11.126666666666667</v>
      </c>
      <c r="AW69" s="99">
        <v>4.503333333333333</v>
      </c>
      <c r="AX69" s="99">
        <v>20.833333333333332</v>
      </c>
      <c r="AY69" s="99">
        <v>32.833333333333336</v>
      </c>
      <c r="AZ69" s="99">
        <v>3.5999999999999996</v>
      </c>
      <c r="BA69" s="99">
        <v>1.22</v>
      </c>
      <c r="BB69" s="99">
        <v>12.693333333333333</v>
      </c>
      <c r="BC69" s="99">
        <v>25.916666666666668</v>
      </c>
      <c r="BD69" s="99">
        <v>18.703333333333333</v>
      </c>
      <c r="BE69" s="99">
        <v>25.669999999999998</v>
      </c>
      <c r="BF69" s="99">
        <v>81.583333333333329</v>
      </c>
      <c r="BG69" s="99">
        <v>12.944444444444443</v>
      </c>
      <c r="BH69" s="99">
        <v>14.406666666666666</v>
      </c>
      <c r="BI69" s="99">
        <v>17.5</v>
      </c>
      <c r="BJ69" s="99">
        <v>3.5466666666666669</v>
      </c>
      <c r="BK69" s="99">
        <v>61</v>
      </c>
      <c r="BL69" s="99">
        <v>10.27</v>
      </c>
      <c r="BM69" s="99">
        <v>12.526666666666666</v>
      </c>
    </row>
    <row r="70" spans="1:65" x14ac:dyDescent="0.35">
      <c r="A70" s="13">
        <v>1317980300</v>
      </c>
      <c r="B70" s="14" t="s">
        <v>293</v>
      </c>
      <c r="C70" s="14" t="s">
        <v>869</v>
      </c>
      <c r="D70" s="14" t="s">
        <v>870</v>
      </c>
      <c r="E70" s="99">
        <v>14.086666666666668</v>
      </c>
      <c r="F70" s="99">
        <v>5.5214666666666661</v>
      </c>
      <c r="G70" s="99">
        <v>4.57</v>
      </c>
      <c r="H70" s="99">
        <v>1.67</v>
      </c>
      <c r="I70" s="99">
        <v>1.1133333333333333</v>
      </c>
      <c r="J70" s="99">
        <v>4.5333333333333323</v>
      </c>
      <c r="K70" s="99">
        <v>3.706666666666667</v>
      </c>
      <c r="L70" s="99">
        <v>1.5333333333333334</v>
      </c>
      <c r="M70" s="99">
        <v>4.376666666666666</v>
      </c>
      <c r="N70" s="99">
        <v>5.41</v>
      </c>
      <c r="O70" s="99">
        <v>0.67936354166666668</v>
      </c>
      <c r="P70" s="99">
        <v>1.9433333333333334</v>
      </c>
      <c r="Q70" s="99">
        <v>3.6966666666666668</v>
      </c>
      <c r="R70" s="99">
        <v>4.4433333333333334</v>
      </c>
      <c r="S70" s="99">
        <v>5.7133333333333338</v>
      </c>
      <c r="T70" s="99">
        <v>3.956666666666667</v>
      </c>
      <c r="U70" s="99">
        <v>5.1333333333333329</v>
      </c>
      <c r="V70" s="99">
        <v>1.4100000000000001</v>
      </c>
      <c r="W70" s="99">
        <v>2.2866666666666666</v>
      </c>
      <c r="X70" s="99">
        <v>1.8966666666666665</v>
      </c>
      <c r="Y70" s="99">
        <v>18.573333333333334</v>
      </c>
      <c r="Z70" s="99">
        <v>6.5</v>
      </c>
      <c r="AA70" s="99">
        <v>3.5433333333333334</v>
      </c>
      <c r="AB70" s="99">
        <v>1.7366666666666666</v>
      </c>
      <c r="AC70" s="99">
        <v>3.8066666666666666</v>
      </c>
      <c r="AD70" s="99">
        <v>2.6999999999999997</v>
      </c>
      <c r="AE70" s="92">
        <v>1075.1666666666667</v>
      </c>
      <c r="AF70" s="92">
        <v>384794.66666666669</v>
      </c>
      <c r="AG70" s="100">
        <v>7.0532888888888889</v>
      </c>
      <c r="AH70" s="92">
        <v>1929.9060489376527</v>
      </c>
      <c r="AI70" s="99" t="s">
        <v>810</v>
      </c>
      <c r="AJ70" s="99">
        <v>95.092632379545321</v>
      </c>
      <c r="AK70" s="99">
        <v>54.593924915192197</v>
      </c>
      <c r="AL70" s="99">
        <v>149.68</v>
      </c>
      <c r="AM70" s="99">
        <v>189.47194999999999</v>
      </c>
      <c r="AN70" s="99">
        <v>52.38</v>
      </c>
      <c r="AO70" s="101">
        <v>3.2414333333333332</v>
      </c>
      <c r="AP70" s="99">
        <v>69.88333333333334</v>
      </c>
      <c r="AQ70" s="99">
        <v>179.91666666666666</v>
      </c>
      <c r="AR70" s="99">
        <v>199</v>
      </c>
      <c r="AS70" s="99">
        <v>10.116666666666665</v>
      </c>
      <c r="AT70" s="99">
        <v>496.42666666666668</v>
      </c>
      <c r="AU70" s="99">
        <v>4.8599999999999994</v>
      </c>
      <c r="AV70" s="99">
        <v>13.156666666666666</v>
      </c>
      <c r="AW70" s="99">
        <v>4.93</v>
      </c>
      <c r="AX70" s="99">
        <v>26.666666666666668</v>
      </c>
      <c r="AY70" s="99">
        <v>39.5</v>
      </c>
      <c r="AZ70" s="99">
        <v>3.6533333333333329</v>
      </c>
      <c r="BA70" s="99">
        <v>1.1266666666666667</v>
      </c>
      <c r="BB70" s="99">
        <v>15.386666666666665</v>
      </c>
      <c r="BC70" s="99">
        <v>30.040000000000003</v>
      </c>
      <c r="BD70" s="99">
        <v>29.63</v>
      </c>
      <c r="BE70" s="99">
        <v>44.693333333333328</v>
      </c>
      <c r="BF70" s="99">
        <v>77</v>
      </c>
      <c r="BG70" s="99">
        <v>10.885</v>
      </c>
      <c r="BH70" s="99">
        <v>15.613333333333335</v>
      </c>
      <c r="BI70" s="99">
        <v>20.916666666666668</v>
      </c>
      <c r="BJ70" s="99">
        <v>3.9566666666666666</v>
      </c>
      <c r="BK70" s="99">
        <v>52.613333333333337</v>
      </c>
      <c r="BL70" s="99">
        <v>10.06</v>
      </c>
      <c r="BM70" s="99">
        <v>10.956666666666669</v>
      </c>
    </row>
    <row r="71" spans="1:65" x14ac:dyDescent="0.35">
      <c r="A71" s="13">
        <v>1319140375</v>
      </c>
      <c r="B71" s="14" t="s">
        <v>293</v>
      </c>
      <c r="C71" s="14" t="s">
        <v>298</v>
      </c>
      <c r="D71" s="14" t="s">
        <v>299</v>
      </c>
      <c r="E71" s="99">
        <v>14.023333333333333</v>
      </c>
      <c r="F71" s="99">
        <v>6.1607950401167031</v>
      </c>
      <c r="G71" s="99">
        <v>4.8666666666666663</v>
      </c>
      <c r="H71" s="99">
        <v>1.4433333333333334</v>
      </c>
      <c r="I71" s="99">
        <v>1.1233333333333333</v>
      </c>
      <c r="J71" s="99">
        <v>4.6099999999999994</v>
      </c>
      <c r="K71" s="99">
        <v>3.9966666666666666</v>
      </c>
      <c r="L71" s="99">
        <v>1.5433333333333332</v>
      </c>
      <c r="M71" s="99">
        <v>4.46</v>
      </c>
      <c r="N71" s="99">
        <v>5.3066666666666666</v>
      </c>
      <c r="O71" s="99">
        <v>0.65160818713450286</v>
      </c>
      <c r="P71" s="99">
        <v>1.9466666666666665</v>
      </c>
      <c r="Q71" s="99">
        <v>3.7966666666666664</v>
      </c>
      <c r="R71" s="99">
        <v>4.4733333333333336</v>
      </c>
      <c r="S71" s="99">
        <v>5.586666666666666</v>
      </c>
      <c r="T71" s="99">
        <v>3.9633333333333334</v>
      </c>
      <c r="U71" s="99">
        <v>5.0866666666666669</v>
      </c>
      <c r="V71" s="99">
        <v>1.4933333333333334</v>
      </c>
      <c r="W71" s="99">
        <v>2.4300000000000002</v>
      </c>
      <c r="X71" s="99">
        <v>1.9333333333333336</v>
      </c>
      <c r="Y71" s="99">
        <v>18.809999999999999</v>
      </c>
      <c r="Z71" s="99">
        <v>7.2033333333333331</v>
      </c>
      <c r="AA71" s="99">
        <v>3.7300000000000004</v>
      </c>
      <c r="AB71" s="99">
        <v>1.88</v>
      </c>
      <c r="AC71" s="99">
        <v>3.8233333333333328</v>
      </c>
      <c r="AD71" s="99">
        <v>2.7266666666666666</v>
      </c>
      <c r="AE71" s="92">
        <v>1223.6666666666667</v>
      </c>
      <c r="AF71" s="92">
        <v>328531.66666666669</v>
      </c>
      <c r="AG71" s="100">
        <v>6.7326984126984124</v>
      </c>
      <c r="AH71" s="92">
        <v>1593.0178611240383</v>
      </c>
      <c r="AI71" s="99" t="s">
        <v>810</v>
      </c>
      <c r="AJ71" s="99">
        <v>124.85399567922644</v>
      </c>
      <c r="AK71" s="99">
        <v>47.621333333333347</v>
      </c>
      <c r="AL71" s="99">
        <v>172.47</v>
      </c>
      <c r="AM71" s="99">
        <v>188.97195000000002</v>
      </c>
      <c r="AN71" s="99">
        <v>34</v>
      </c>
      <c r="AO71" s="101">
        <v>3.2192500000000002</v>
      </c>
      <c r="AP71" s="99">
        <v>91.666666666666671</v>
      </c>
      <c r="AQ71" s="99">
        <v>116.11333333333334</v>
      </c>
      <c r="AR71" s="99">
        <v>95.333333333333329</v>
      </c>
      <c r="AS71" s="99">
        <v>10.193333333333333</v>
      </c>
      <c r="AT71" s="99">
        <v>412.37999999999994</v>
      </c>
      <c r="AU71" s="99">
        <v>5.0233333333333334</v>
      </c>
      <c r="AV71" s="99">
        <v>11.323333333333332</v>
      </c>
      <c r="AW71" s="99">
        <v>4.63</v>
      </c>
      <c r="AX71" s="99">
        <v>17</v>
      </c>
      <c r="AY71" s="99">
        <v>36.526666666666664</v>
      </c>
      <c r="AZ71" s="99">
        <v>3.64</v>
      </c>
      <c r="BA71" s="99">
        <v>1.3066666666666669</v>
      </c>
      <c r="BB71" s="99">
        <v>11.693333333333333</v>
      </c>
      <c r="BC71" s="99">
        <v>31.366666666666664</v>
      </c>
      <c r="BD71" s="99">
        <v>25.33</v>
      </c>
      <c r="BE71" s="99">
        <v>38.103333333333332</v>
      </c>
      <c r="BF71" s="99">
        <v>79.166666666666671</v>
      </c>
      <c r="BG71" s="99">
        <v>17.233333333333334</v>
      </c>
      <c r="BH71" s="99">
        <v>11.49</v>
      </c>
      <c r="BI71" s="99">
        <v>14</v>
      </c>
      <c r="BJ71" s="99">
        <v>3.3366666666666664</v>
      </c>
      <c r="BK71" s="99">
        <v>96.776666666666657</v>
      </c>
      <c r="BL71" s="99">
        <v>10.186666666666666</v>
      </c>
      <c r="BM71" s="99">
        <v>13.386666666666665</v>
      </c>
    </row>
    <row r="72" spans="1:65" x14ac:dyDescent="0.35">
      <c r="A72" s="13">
        <v>1312060350</v>
      </c>
      <c r="B72" s="14" t="s">
        <v>293</v>
      </c>
      <c r="C72" s="14" t="s">
        <v>294</v>
      </c>
      <c r="D72" s="14" t="s">
        <v>819</v>
      </c>
      <c r="E72" s="99">
        <v>13.863333333333332</v>
      </c>
      <c r="F72" s="99">
        <v>5.054078212290503</v>
      </c>
      <c r="G72" s="99">
        <v>4.7366666666666672</v>
      </c>
      <c r="H72" s="99">
        <v>1.4833333333333332</v>
      </c>
      <c r="I72" s="99">
        <v>1.1866666666666668</v>
      </c>
      <c r="J72" s="99">
        <v>4.5266666666666664</v>
      </c>
      <c r="K72" s="99">
        <v>3.8800000000000003</v>
      </c>
      <c r="L72" s="99">
        <v>1.5633333333333335</v>
      </c>
      <c r="M72" s="99">
        <v>4.4766666666666666</v>
      </c>
      <c r="N72" s="99">
        <v>5.4366666666666665</v>
      </c>
      <c r="O72" s="99">
        <v>0.6680296783625731</v>
      </c>
      <c r="P72" s="99">
        <v>1.9466666666666665</v>
      </c>
      <c r="Q72" s="99">
        <v>4</v>
      </c>
      <c r="R72" s="99">
        <v>4.416666666666667</v>
      </c>
      <c r="S72" s="99">
        <v>5.5366666666666662</v>
      </c>
      <c r="T72" s="99">
        <v>4.0666666666666664</v>
      </c>
      <c r="U72" s="99">
        <v>5.1466666666666674</v>
      </c>
      <c r="V72" s="99">
        <v>1.4800000000000002</v>
      </c>
      <c r="W72" s="99">
        <v>2.3633333333333333</v>
      </c>
      <c r="X72" s="99">
        <v>1.96</v>
      </c>
      <c r="Y72" s="99">
        <v>19.186666666666667</v>
      </c>
      <c r="Z72" s="99">
        <v>7.080000000000001</v>
      </c>
      <c r="AA72" s="99">
        <v>3.5033333333333334</v>
      </c>
      <c r="AB72" s="99">
        <v>1.7066666666666668</v>
      </c>
      <c r="AC72" s="99">
        <v>3.8866666666666667</v>
      </c>
      <c r="AD72" s="99">
        <v>2.8000000000000003</v>
      </c>
      <c r="AE72" s="92">
        <v>1574.78</v>
      </c>
      <c r="AF72" s="92">
        <v>356647</v>
      </c>
      <c r="AG72" s="100">
        <v>6.8609722222222231</v>
      </c>
      <c r="AH72" s="92">
        <v>1754.848749083945</v>
      </c>
      <c r="AI72" s="99" t="s">
        <v>810</v>
      </c>
      <c r="AJ72" s="99">
        <v>91.639354794082422</v>
      </c>
      <c r="AK72" s="99">
        <v>42.602207908966456</v>
      </c>
      <c r="AL72" s="99">
        <v>134.24</v>
      </c>
      <c r="AM72" s="99">
        <v>188.43389999999999</v>
      </c>
      <c r="AN72" s="99">
        <v>61.776666666666664</v>
      </c>
      <c r="AO72" s="101">
        <v>3.2151666666666667</v>
      </c>
      <c r="AP72" s="99">
        <v>95.33</v>
      </c>
      <c r="AQ72" s="99">
        <v>109.61333333333334</v>
      </c>
      <c r="AR72" s="99">
        <v>122.22333333333334</v>
      </c>
      <c r="AS72" s="99">
        <v>10.293333333333333</v>
      </c>
      <c r="AT72" s="99">
        <v>450.83</v>
      </c>
      <c r="AU72" s="99">
        <v>5.123333333333334</v>
      </c>
      <c r="AV72" s="99">
        <v>12.623333333333335</v>
      </c>
      <c r="AW72" s="99">
        <v>4.7733333333333334</v>
      </c>
      <c r="AX72" s="99">
        <v>22.39</v>
      </c>
      <c r="AY72" s="99">
        <v>68.333333333333329</v>
      </c>
      <c r="AZ72" s="99">
        <v>3.7233333333333332</v>
      </c>
      <c r="BA72" s="99">
        <v>1.2266666666666666</v>
      </c>
      <c r="BB72" s="99">
        <v>16.303333333333335</v>
      </c>
      <c r="BC72" s="99">
        <v>24.776666666666667</v>
      </c>
      <c r="BD72" s="99">
        <v>18.079999999999998</v>
      </c>
      <c r="BE72" s="99">
        <v>23.539999999999996</v>
      </c>
      <c r="BF72" s="99">
        <v>106.88</v>
      </c>
      <c r="BG72" s="99">
        <v>15.833333333333334</v>
      </c>
      <c r="BH72" s="99">
        <v>14.549999999999999</v>
      </c>
      <c r="BI72" s="99">
        <v>14.5</v>
      </c>
      <c r="BJ72" s="99">
        <v>3.8233333333333337</v>
      </c>
      <c r="BK72" s="99">
        <v>60.72</v>
      </c>
      <c r="BL72" s="99">
        <v>9.5400000000000009</v>
      </c>
      <c r="BM72" s="99">
        <v>13.946666666666667</v>
      </c>
    </row>
    <row r="73" spans="1:65" x14ac:dyDescent="0.35">
      <c r="A73" s="13">
        <v>1320140500</v>
      </c>
      <c r="B73" s="14" t="s">
        <v>293</v>
      </c>
      <c r="C73" s="14" t="s">
        <v>300</v>
      </c>
      <c r="D73" s="14" t="s">
        <v>301</v>
      </c>
      <c r="E73" s="99">
        <v>14.063333333333333</v>
      </c>
      <c r="F73" s="99">
        <v>6.7363485477178422</v>
      </c>
      <c r="G73" s="99">
        <v>4.7600000000000007</v>
      </c>
      <c r="H73" s="99">
        <v>1.4233333333333331</v>
      </c>
      <c r="I73" s="99">
        <v>1.1066666666666667</v>
      </c>
      <c r="J73" s="99">
        <v>4.5233333333333334</v>
      </c>
      <c r="K73" s="99">
        <v>4.083333333333333</v>
      </c>
      <c r="L73" s="99">
        <v>1.5433333333333332</v>
      </c>
      <c r="M73" s="99">
        <v>4.4833333333333334</v>
      </c>
      <c r="N73" s="99">
        <v>5.5233333333333334</v>
      </c>
      <c r="O73" s="99">
        <v>0.7173099415204679</v>
      </c>
      <c r="P73" s="99">
        <v>1.9466666666666665</v>
      </c>
      <c r="Q73" s="99">
        <v>3.75</v>
      </c>
      <c r="R73" s="99">
        <v>4.4933333333333332</v>
      </c>
      <c r="S73" s="99">
        <v>5.7266666666666666</v>
      </c>
      <c r="T73" s="99">
        <v>3.9499999999999997</v>
      </c>
      <c r="U73" s="99">
        <v>5.16</v>
      </c>
      <c r="V73" s="99">
        <v>1.4466666666666665</v>
      </c>
      <c r="W73" s="99">
        <v>2.3466666666666662</v>
      </c>
      <c r="X73" s="99">
        <v>1.9100000000000001</v>
      </c>
      <c r="Y73" s="99">
        <v>18.599999999999998</v>
      </c>
      <c r="Z73" s="99">
        <v>7.0366666666666662</v>
      </c>
      <c r="AA73" s="99">
        <v>3.5366666666666666</v>
      </c>
      <c r="AB73" s="99">
        <v>1.74</v>
      </c>
      <c r="AC73" s="99">
        <v>3.8233333333333337</v>
      </c>
      <c r="AD73" s="99">
        <v>2.7300000000000004</v>
      </c>
      <c r="AE73" s="92">
        <v>1088.8900000000001</v>
      </c>
      <c r="AF73" s="92">
        <v>286240.33333333331</v>
      </c>
      <c r="AG73" s="100">
        <v>7.0525333333333338</v>
      </c>
      <c r="AH73" s="92">
        <v>1438.4271303854537</v>
      </c>
      <c r="AI73" s="99" t="s">
        <v>810</v>
      </c>
      <c r="AJ73" s="99">
        <v>86.990716143888889</v>
      </c>
      <c r="AK73" s="99">
        <v>63.338591696326716</v>
      </c>
      <c r="AL73" s="99">
        <v>150.32999999999998</v>
      </c>
      <c r="AM73" s="99">
        <v>189.93389999999999</v>
      </c>
      <c r="AN73" s="99">
        <v>65.193333333333328</v>
      </c>
      <c r="AO73" s="101">
        <v>3.1989999999999998</v>
      </c>
      <c r="AP73" s="99">
        <v>133</v>
      </c>
      <c r="AQ73" s="99">
        <v>83.333333333333329</v>
      </c>
      <c r="AR73" s="99">
        <v>131.25</v>
      </c>
      <c r="AS73" s="99">
        <v>10.053333333333333</v>
      </c>
      <c r="AT73" s="99">
        <v>510.20666666666665</v>
      </c>
      <c r="AU73" s="99">
        <v>6.496666666666667</v>
      </c>
      <c r="AV73" s="99">
        <v>12.493333333333334</v>
      </c>
      <c r="AW73" s="99">
        <v>4.6133333333333333</v>
      </c>
      <c r="AX73" s="99">
        <v>13.333333333333334</v>
      </c>
      <c r="AY73" s="99">
        <v>35.833333333333336</v>
      </c>
      <c r="AZ73" s="99">
        <v>3.6966666666666668</v>
      </c>
      <c r="BA73" s="99">
        <v>1.1033333333333333</v>
      </c>
      <c r="BB73" s="99">
        <v>16</v>
      </c>
      <c r="BC73" s="99">
        <v>51.833333333333336</v>
      </c>
      <c r="BD73" s="99">
        <v>37.616666666666667</v>
      </c>
      <c r="BE73" s="99">
        <v>48</v>
      </c>
      <c r="BF73" s="99">
        <v>75</v>
      </c>
      <c r="BG73" s="99">
        <v>10.5</v>
      </c>
      <c r="BH73" s="99">
        <v>12.833333333333334</v>
      </c>
      <c r="BI73" s="99">
        <v>7.5</v>
      </c>
      <c r="BJ73" s="99">
        <v>2.77</v>
      </c>
      <c r="BK73" s="99">
        <v>76.11</v>
      </c>
      <c r="BL73" s="99">
        <v>9.98</v>
      </c>
      <c r="BM73" s="99">
        <v>13.206666666666669</v>
      </c>
    </row>
    <row r="74" spans="1:65" x14ac:dyDescent="0.35">
      <c r="A74" s="13">
        <v>1331420700</v>
      </c>
      <c r="B74" s="14" t="s">
        <v>293</v>
      </c>
      <c r="C74" s="14" t="s">
        <v>903</v>
      </c>
      <c r="D74" s="14" t="s">
        <v>904</v>
      </c>
      <c r="E74" s="99">
        <v>13.821257162814618</v>
      </c>
      <c r="F74" s="99">
        <v>5.718337197151425</v>
      </c>
      <c r="G74" s="99">
        <v>4.8325388181804936</v>
      </c>
      <c r="H74" s="99">
        <v>1.6648477086217948</v>
      </c>
      <c r="I74" s="99">
        <v>1.0993380010501637</v>
      </c>
      <c r="J74" s="99">
        <v>4.6105027859144156</v>
      </c>
      <c r="K74" s="99">
        <v>4.39696531106775</v>
      </c>
      <c r="L74" s="99">
        <v>1.536058051552444</v>
      </c>
      <c r="M74" s="99">
        <v>4.3672105514342769</v>
      </c>
      <c r="N74" s="99">
        <v>6.0918340276669474</v>
      </c>
      <c r="O74" s="99">
        <v>0.6814920213004122</v>
      </c>
      <c r="P74" s="99">
        <v>1.9422844772104304</v>
      </c>
      <c r="Q74" s="99">
        <v>3.7858448879185169</v>
      </c>
      <c r="R74" s="99">
        <v>4.4462438203380508</v>
      </c>
      <c r="S74" s="99">
        <v>5.9858675152373308</v>
      </c>
      <c r="T74" s="99">
        <v>3.7565100258987001</v>
      </c>
      <c r="U74" s="99">
        <v>5.1577421866351907</v>
      </c>
      <c r="V74" s="99">
        <v>1.4857495851574412</v>
      </c>
      <c r="W74" s="99">
        <v>2.3897204557521583</v>
      </c>
      <c r="X74" s="99">
        <v>1.9061654925126914</v>
      </c>
      <c r="Y74" s="99">
        <v>19.106388448979814</v>
      </c>
      <c r="Z74" s="99">
        <v>7.5535408818884866</v>
      </c>
      <c r="AA74" s="99">
        <v>3.7640715705731469</v>
      </c>
      <c r="AB74" s="99">
        <v>1.8617131336427011</v>
      </c>
      <c r="AC74" s="99">
        <v>3.7843720278134687</v>
      </c>
      <c r="AD74" s="99">
        <v>2.7242146075939266</v>
      </c>
      <c r="AE74" s="92">
        <v>1051.3899733769233</v>
      </c>
      <c r="AF74" s="92">
        <v>336560.79070544749</v>
      </c>
      <c r="AG74" s="100">
        <v>6.9090000638200548</v>
      </c>
      <c r="AH74" s="92">
        <v>1667.9344159532905</v>
      </c>
      <c r="AI74" s="99" t="s">
        <v>810</v>
      </c>
      <c r="AJ74" s="99">
        <v>91.009175939272211</v>
      </c>
      <c r="AK74" s="99">
        <v>42.539847325670287</v>
      </c>
      <c r="AL74" s="99">
        <v>133.55000000000001</v>
      </c>
      <c r="AM74" s="99">
        <v>188.50113070458801</v>
      </c>
      <c r="AN74" s="99">
        <v>41.625556648645976</v>
      </c>
      <c r="AO74" s="101">
        <v>3.3189909672994418</v>
      </c>
      <c r="AP74" s="99">
        <v>111.90807850035229</v>
      </c>
      <c r="AQ74" s="99">
        <v>129.17968518839896</v>
      </c>
      <c r="AR74" s="99">
        <v>114.31425868594299</v>
      </c>
      <c r="AS74" s="99">
        <v>10.372790836941348</v>
      </c>
      <c r="AT74" s="99">
        <v>340.66661378566363</v>
      </c>
      <c r="AU74" s="99">
        <v>5.360806470482637</v>
      </c>
      <c r="AV74" s="99">
        <v>12.267717118757902</v>
      </c>
      <c r="AW74" s="99">
        <v>4.841163557851158</v>
      </c>
      <c r="AX74" s="99">
        <v>24.228973199899215</v>
      </c>
      <c r="AY74" s="99">
        <v>45.526687139462723</v>
      </c>
      <c r="AZ74" s="99">
        <v>3.5881915604801109</v>
      </c>
      <c r="BA74" s="99">
        <v>1.272492746265246</v>
      </c>
      <c r="BB74" s="99">
        <v>20.097080807817644</v>
      </c>
      <c r="BC74" s="99">
        <v>41.461382668568582</v>
      </c>
      <c r="BD74" s="99">
        <v>21.062288733727705</v>
      </c>
      <c r="BE74" s="99">
        <v>25.065346455948912</v>
      </c>
      <c r="BF74" s="99">
        <v>99.947747162568945</v>
      </c>
      <c r="BG74" s="99">
        <v>10.693127397747412</v>
      </c>
      <c r="BH74" s="99">
        <v>11.374021985569767</v>
      </c>
      <c r="BI74" s="99">
        <v>16.751204815995862</v>
      </c>
      <c r="BJ74" s="99">
        <v>3.4668671450550796</v>
      </c>
      <c r="BK74" s="99">
        <v>69.926862588493364</v>
      </c>
      <c r="BL74" s="99">
        <v>10.212550017251678</v>
      </c>
      <c r="BM74" s="99">
        <v>13.239649959925822</v>
      </c>
    </row>
    <row r="75" spans="1:65" x14ac:dyDescent="0.35">
      <c r="A75" s="13">
        <v>1342340800</v>
      </c>
      <c r="B75" s="14" t="s">
        <v>293</v>
      </c>
      <c r="C75" s="14" t="s">
        <v>302</v>
      </c>
      <c r="D75" s="14" t="s">
        <v>303</v>
      </c>
      <c r="E75" s="99">
        <v>13.799999999999999</v>
      </c>
      <c r="F75" s="99">
        <v>6.2294646680942192</v>
      </c>
      <c r="G75" s="99">
        <v>5.1466666666666656</v>
      </c>
      <c r="H75" s="99">
        <v>1.4566666666666663</v>
      </c>
      <c r="I75" s="99">
        <v>1.2333333333333334</v>
      </c>
      <c r="J75" s="99">
        <v>4.7533333333333339</v>
      </c>
      <c r="K75" s="99">
        <v>4.57</v>
      </c>
      <c r="L75" s="99">
        <v>1.7066666666666668</v>
      </c>
      <c r="M75" s="99">
        <v>4.7166666666666668</v>
      </c>
      <c r="N75" s="99">
        <v>5.3299999999999992</v>
      </c>
      <c r="O75" s="99">
        <v>0.70387426900584804</v>
      </c>
      <c r="P75" s="99">
        <v>1.92</v>
      </c>
      <c r="Q75" s="99">
        <v>4.13</v>
      </c>
      <c r="R75" s="99">
        <v>4.496666666666667</v>
      </c>
      <c r="S75" s="99">
        <v>5.94</v>
      </c>
      <c r="T75" s="99">
        <v>4.37</v>
      </c>
      <c r="U75" s="99">
        <v>5.2433333333333332</v>
      </c>
      <c r="V75" s="99">
        <v>1.7</v>
      </c>
      <c r="W75" s="99">
        <v>2.4899999999999998</v>
      </c>
      <c r="X75" s="99">
        <v>2.0433333333333334</v>
      </c>
      <c r="Y75" s="99">
        <v>19.486666666666668</v>
      </c>
      <c r="Z75" s="99">
        <v>7.6166666666666671</v>
      </c>
      <c r="AA75" s="99">
        <v>4.0733333333333341</v>
      </c>
      <c r="AB75" s="99">
        <v>1.96</v>
      </c>
      <c r="AC75" s="99">
        <v>3.8866666666666667</v>
      </c>
      <c r="AD75" s="99">
        <v>2.7366666666666664</v>
      </c>
      <c r="AE75" s="92">
        <v>1300.7333333333333</v>
      </c>
      <c r="AF75" s="92">
        <v>343695.33333333331</v>
      </c>
      <c r="AG75" s="100">
        <v>6.7816666666666663</v>
      </c>
      <c r="AH75" s="92">
        <v>1681.2052125636881</v>
      </c>
      <c r="AI75" s="99">
        <v>163.38071092162969</v>
      </c>
      <c r="AJ75" s="99" t="s">
        <v>810</v>
      </c>
      <c r="AK75" s="99" t="s">
        <v>810</v>
      </c>
      <c r="AL75" s="99">
        <v>163.38071092162969</v>
      </c>
      <c r="AM75" s="99">
        <v>188.43389999999999</v>
      </c>
      <c r="AN75" s="99">
        <v>57.676666666666669</v>
      </c>
      <c r="AO75" s="101">
        <v>3.3345555555555557</v>
      </c>
      <c r="AP75" s="99">
        <v>93.166666666666671</v>
      </c>
      <c r="AQ75" s="99">
        <v>135.15666666666667</v>
      </c>
      <c r="AR75" s="99">
        <v>142.16666666666666</v>
      </c>
      <c r="AS75" s="99">
        <v>10.626666666666667</v>
      </c>
      <c r="AT75" s="99">
        <v>518.06666666666661</v>
      </c>
      <c r="AU75" s="99">
        <v>4.87</v>
      </c>
      <c r="AV75" s="99">
        <v>14.38</v>
      </c>
      <c r="AW75" s="99">
        <v>4.543333333333333</v>
      </c>
      <c r="AX75" s="99">
        <v>23.25333333333333</v>
      </c>
      <c r="AY75" s="99">
        <v>38.33</v>
      </c>
      <c r="AZ75" s="99">
        <v>3.6633333333333327</v>
      </c>
      <c r="BA75" s="99">
        <v>1.3033333333333335</v>
      </c>
      <c r="BB75" s="99">
        <v>20.04</v>
      </c>
      <c r="BC75" s="99">
        <v>39.156666666666666</v>
      </c>
      <c r="BD75" s="99">
        <v>28.200000000000003</v>
      </c>
      <c r="BE75" s="99">
        <v>31.886666666666667</v>
      </c>
      <c r="BF75" s="99">
        <v>76.11333333333333</v>
      </c>
      <c r="BG75" s="99">
        <v>6.3233333333333333</v>
      </c>
      <c r="BH75" s="99">
        <v>12.1</v>
      </c>
      <c r="BI75" s="99">
        <v>22.399999999999995</v>
      </c>
      <c r="BJ75" s="99">
        <v>3.6466666666666665</v>
      </c>
      <c r="BK75" s="99">
        <v>62.006666666666661</v>
      </c>
      <c r="BL75" s="99">
        <v>10.130000000000001</v>
      </c>
      <c r="BM75" s="99">
        <v>13.753333333333332</v>
      </c>
    </row>
    <row r="76" spans="1:65" x14ac:dyDescent="0.35">
      <c r="A76" s="13">
        <v>1346660850</v>
      </c>
      <c r="B76" s="14" t="s">
        <v>293</v>
      </c>
      <c r="C76" s="14" t="s">
        <v>304</v>
      </c>
      <c r="D76" s="14" t="s">
        <v>305</v>
      </c>
      <c r="E76" s="99">
        <v>14.233333333333334</v>
      </c>
      <c r="F76" s="99">
        <v>5.999480737018426</v>
      </c>
      <c r="G76" s="99">
        <v>4.543333333333333</v>
      </c>
      <c r="H76" s="99">
        <v>1.4266666666666665</v>
      </c>
      <c r="I76" s="99">
        <v>1.1033333333333333</v>
      </c>
      <c r="J76" s="99">
        <v>4.49</v>
      </c>
      <c r="K76" s="99">
        <v>3.76</v>
      </c>
      <c r="L76" s="99">
        <v>1.5233333333333334</v>
      </c>
      <c r="M76" s="99">
        <v>4.3199999999999994</v>
      </c>
      <c r="N76" s="99">
        <v>5.5233333333333334</v>
      </c>
      <c r="O76" s="99">
        <v>0.78470164473684212</v>
      </c>
      <c r="P76" s="99">
        <v>1.9466666666666665</v>
      </c>
      <c r="Q76" s="99">
        <v>3.7033333333333331</v>
      </c>
      <c r="R76" s="99">
        <v>4.4266666666666667</v>
      </c>
      <c r="S76" s="99">
        <v>5.706666666666667</v>
      </c>
      <c r="T76" s="99">
        <v>3.8833333333333333</v>
      </c>
      <c r="U76" s="99">
        <v>5.126666666666666</v>
      </c>
      <c r="V76" s="99">
        <v>1.4466666666666665</v>
      </c>
      <c r="W76" s="99">
        <v>2.3033333333333332</v>
      </c>
      <c r="X76" s="99">
        <v>1.8933333333333333</v>
      </c>
      <c r="Y76" s="99">
        <v>18.556666666666668</v>
      </c>
      <c r="Z76" s="99">
        <v>6.5066666666666668</v>
      </c>
      <c r="AA76" s="99">
        <v>3.2566666666666664</v>
      </c>
      <c r="AB76" s="99">
        <v>1.61</v>
      </c>
      <c r="AC76" s="99">
        <v>3.7899999999999996</v>
      </c>
      <c r="AD76" s="99">
        <v>2.69</v>
      </c>
      <c r="AE76" s="92">
        <v>1067.9433333333334</v>
      </c>
      <c r="AF76" s="92">
        <v>395890</v>
      </c>
      <c r="AG76" s="100">
        <v>6.914714285714286</v>
      </c>
      <c r="AH76" s="92">
        <v>1961.9733484681035</v>
      </c>
      <c r="AI76" s="99">
        <v>164.24654426383344</v>
      </c>
      <c r="AJ76" s="99" t="s">
        <v>810</v>
      </c>
      <c r="AK76" s="99" t="s">
        <v>810</v>
      </c>
      <c r="AL76" s="99">
        <v>164.24654426383344</v>
      </c>
      <c r="AM76" s="99">
        <v>190.47194999999999</v>
      </c>
      <c r="AN76" s="99">
        <v>53.833333333333336</v>
      </c>
      <c r="AO76" s="101">
        <v>3.2786805555555554</v>
      </c>
      <c r="AP76" s="99">
        <v>120.5</v>
      </c>
      <c r="AQ76" s="99">
        <v>118.66666666666667</v>
      </c>
      <c r="AR76" s="99">
        <v>115.94666666666667</v>
      </c>
      <c r="AS76" s="99">
        <v>10.039999999999999</v>
      </c>
      <c r="AT76" s="99">
        <v>530.12</v>
      </c>
      <c r="AU76" s="99">
        <v>5.2366666666666672</v>
      </c>
      <c r="AV76" s="99">
        <v>12.156666666666666</v>
      </c>
      <c r="AW76" s="99">
        <v>4.7966666666666669</v>
      </c>
      <c r="AX76" s="99">
        <v>19.97</v>
      </c>
      <c r="AY76" s="99">
        <v>52.723333333333336</v>
      </c>
      <c r="AZ76" s="99">
        <v>3.7033333333333331</v>
      </c>
      <c r="BA76" s="99">
        <v>1.0133333333333334</v>
      </c>
      <c r="BB76" s="99">
        <v>13.436666666666667</v>
      </c>
      <c r="BC76" s="99">
        <v>52.266666666666673</v>
      </c>
      <c r="BD76" s="99">
        <v>34.303333333333335</v>
      </c>
      <c r="BE76" s="99">
        <v>35.81</v>
      </c>
      <c r="BF76" s="99">
        <v>95</v>
      </c>
      <c r="BG76" s="99">
        <v>25.909444444444446</v>
      </c>
      <c r="BH76" s="99">
        <v>12</v>
      </c>
      <c r="BI76" s="99">
        <v>10</v>
      </c>
      <c r="BJ76" s="99">
        <v>3.41</v>
      </c>
      <c r="BK76" s="99">
        <v>55.390000000000008</v>
      </c>
      <c r="BL76" s="99">
        <v>9.8399999999999981</v>
      </c>
      <c r="BM76" s="99">
        <v>10.653333333333334</v>
      </c>
    </row>
    <row r="77" spans="1:65" x14ac:dyDescent="0.35">
      <c r="A77" s="13">
        <v>1546520500</v>
      </c>
      <c r="B77" s="14" t="s">
        <v>306</v>
      </c>
      <c r="C77" s="14" t="s">
        <v>307</v>
      </c>
      <c r="D77" s="14" t="s">
        <v>308</v>
      </c>
      <c r="E77" s="99">
        <v>14.79</v>
      </c>
      <c r="F77" s="99">
        <v>5.4175004412442869</v>
      </c>
      <c r="G77" s="99">
        <v>5.7399999999999993</v>
      </c>
      <c r="H77" s="99">
        <v>2.8466666666666671</v>
      </c>
      <c r="I77" s="99">
        <v>1.4833333333333334</v>
      </c>
      <c r="J77" s="99">
        <v>5.38</v>
      </c>
      <c r="K77" s="99">
        <v>4.8137881421117088</v>
      </c>
      <c r="L77" s="99">
        <v>1.9783333333333335</v>
      </c>
      <c r="M77" s="99">
        <v>5.0399999999999991</v>
      </c>
      <c r="N77" s="99">
        <v>5.9433333333333325</v>
      </c>
      <c r="O77" s="99">
        <v>1.0347911646116166</v>
      </c>
      <c r="P77" s="99">
        <v>1.969731801</v>
      </c>
      <c r="Q77" s="99">
        <v>5.335</v>
      </c>
      <c r="R77" s="99">
        <v>5.1224999999999996</v>
      </c>
      <c r="S77" s="99">
        <v>6.6583333333333323</v>
      </c>
      <c r="T77" s="99">
        <v>4.3133333333333335</v>
      </c>
      <c r="U77" s="99">
        <v>5.7283333333333344</v>
      </c>
      <c r="V77" s="99">
        <v>1.9466666666666665</v>
      </c>
      <c r="W77" s="99">
        <v>2.8349999999999995</v>
      </c>
      <c r="X77" s="99">
        <v>2.4499999999999997</v>
      </c>
      <c r="Y77" s="99">
        <v>21.411666666666665</v>
      </c>
      <c r="Z77" s="99">
        <v>7.0266666666666664</v>
      </c>
      <c r="AA77" s="99">
        <v>3.8499999999999996</v>
      </c>
      <c r="AB77" s="99">
        <v>2.0166666666666671</v>
      </c>
      <c r="AC77" s="99">
        <v>4.12</v>
      </c>
      <c r="AD77" s="99">
        <v>3.2100000000000004</v>
      </c>
      <c r="AE77" s="92">
        <v>3973.376666666667</v>
      </c>
      <c r="AF77" s="92">
        <v>1674194.9333333333</v>
      </c>
      <c r="AG77" s="100">
        <v>6.583333333333333</v>
      </c>
      <c r="AH77" s="92">
        <v>8008.7743403923914</v>
      </c>
      <c r="AI77" s="99">
        <v>359.53124881843883</v>
      </c>
      <c r="AJ77" s="99" t="s">
        <v>810</v>
      </c>
      <c r="AK77" s="99" t="s">
        <v>810</v>
      </c>
      <c r="AL77" s="99">
        <v>359.53124881843883</v>
      </c>
      <c r="AM77" s="99">
        <v>184.47135</v>
      </c>
      <c r="AN77" s="99">
        <v>75.373333333333321</v>
      </c>
      <c r="AO77" s="101">
        <v>4.8041666666666663</v>
      </c>
      <c r="AP77" s="99">
        <v>236.66666666666666</v>
      </c>
      <c r="AQ77" s="99">
        <v>191.36</v>
      </c>
      <c r="AR77" s="99">
        <v>114.44333333333333</v>
      </c>
      <c r="AS77" s="99">
        <v>11.353333333333333</v>
      </c>
      <c r="AT77" s="99">
        <v>573.90333333333331</v>
      </c>
      <c r="AU77" s="99">
        <v>5.376666666666666</v>
      </c>
      <c r="AV77" s="99">
        <v>14.99</v>
      </c>
      <c r="AW77" s="99">
        <v>7.19</v>
      </c>
      <c r="AX77" s="99">
        <v>19.466666666666665</v>
      </c>
      <c r="AY77" s="99">
        <v>76.666666666666671</v>
      </c>
      <c r="AZ77" s="99">
        <v>3.68</v>
      </c>
      <c r="BA77" s="99">
        <v>1.7266666666666666</v>
      </c>
      <c r="BB77" s="99">
        <v>23.623333333333335</v>
      </c>
      <c r="BC77" s="99">
        <v>52.976666666666667</v>
      </c>
      <c r="BD77" s="99">
        <v>29.126666666666665</v>
      </c>
      <c r="BE77" s="99">
        <v>44.890000000000008</v>
      </c>
      <c r="BF77" s="99">
        <v>116.46666666666665</v>
      </c>
      <c r="BG77" s="99">
        <v>21.95</v>
      </c>
      <c r="BH77" s="99">
        <v>15.08</v>
      </c>
      <c r="BI77" s="99">
        <v>25.333333333333332</v>
      </c>
      <c r="BJ77" s="99">
        <v>4.6133333333333333</v>
      </c>
      <c r="BK77" s="99">
        <v>90.899999999999991</v>
      </c>
      <c r="BL77" s="99">
        <v>12.013333333333334</v>
      </c>
      <c r="BM77" s="99">
        <v>13.663333333333334</v>
      </c>
    </row>
    <row r="78" spans="1:65" x14ac:dyDescent="0.35">
      <c r="A78" s="13">
        <v>1614260200</v>
      </c>
      <c r="B78" s="14" t="s">
        <v>309</v>
      </c>
      <c r="C78" s="14" t="s">
        <v>310</v>
      </c>
      <c r="D78" s="14" t="s">
        <v>311</v>
      </c>
      <c r="E78" s="99">
        <v>14.076666666666668</v>
      </c>
      <c r="F78" s="99">
        <v>5.9614202898550728</v>
      </c>
      <c r="G78" s="99">
        <v>5.1499999999999995</v>
      </c>
      <c r="H78" s="99">
        <v>1.4633333333333332</v>
      </c>
      <c r="I78" s="99">
        <v>1.3133333333333335</v>
      </c>
      <c r="J78" s="99">
        <v>4.9066666666666672</v>
      </c>
      <c r="K78" s="99">
        <v>4.4433333333333334</v>
      </c>
      <c r="L78" s="99">
        <v>1.7633333333333334</v>
      </c>
      <c r="M78" s="99">
        <v>4.8233333333333333</v>
      </c>
      <c r="N78" s="99">
        <v>4.57</v>
      </c>
      <c r="O78" s="99">
        <v>0.68333333333333324</v>
      </c>
      <c r="P78" s="99">
        <v>1.9466666666666665</v>
      </c>
      <c r="Q78" s="99">
        <v>4.5233333333333334</v>
      </c>
      <c r="R78" s="99">
        <v>4.57</v>
      </c>
      <c r="S78" s="99">
        <v>5.916666666666667</v>
      </c>
      <c r="T78" s="99">
        <v>4.09</v>
      </c>
      <c r="U78" s="99">
        <v>5.503333333333333</v>
      </c>
      <c r="V78" s="99">
        <v>1.5866666666666667</v>
      </c>
      <c r="W78" s="99">
        <v>2.6166666666666667</v>
      </c>
      <c r="X78" s="99">
        <v>2.5366666666666666</v>
      </c>
      <c r="Y78" s="99">
        <v>21.593333333333334</v>
      </c>
      <c r="Z78" s="99">
        <v>7.8566666666666665</v>
      </c>
      <c r="AA78" s="99">
        <v>3.7733333333333334</v>
      </c>
      <c r="AB78" s="99">
        <v>1.8333333333333333</v>
      </c>
      <c r="AC78" s="99">
        <v>4.1566666666666672</v>
      </c>
      <c r="AD78" s="99">
        <v>2.9033333333333338</v>
      </c>
      <c r="AE78" s="92">
        <v>1664.0266666666666</v>
      </c>
      <c r="AF78" s="92">
        <v>521704</v>
      </c>
      <c r="AG78" s="100">
        <v>6.6977777777777776</v>
      </c>
      <c r="AH78" s="92">
        <v>2525.0384569090238</v>
      </c>
      <c r="AI78" s="99" t="s">
        <v>810</v>
      </c>
      <c r="AJ78" s="99">
        <v>64.811824358055588</v>
      </c>
      <c r="AK78" s="99">
        <v>89.389696100528951</v>
      </c>
      <c r="AL78" s="99">
        <v>154.19999999999999</v>
      </c>
      <c r="AM78" s="99">
        <v>176.97194999999999</v>
      </c>
      <c r="AN78" s="99">
        <v>75.926666666666677</v>
      </c>
      <c r="AO78" s="101">
        <v>3.5963333333333338</v>
      </c>
      <c r="AP78" s="99">
        <v>152.62</v>
      </c>
      <c r="AQ78" s="99">
        <v>150.90333333333334</v>
      </c>
      <c r="AR78" s="99">
        <v>97</v>
      </c>
      <c r="AS78" s="99">
        <v>10.79</v>
      </c>
      <c r="AT78" s="99">
        <v>524.49</v>
      </c>
      <c r="AU78" s="99">
        <v>5.456666666666667</v>
      </c>
      <c r="AV78" s="99">
        <v>11.556666666666667</v>
      </c>
      <c r="AW78" s="99">
        <v>4.8933333333333335</v>
      </c>
      <c r="AX78" s="99">
        <v>27.883333333333336</v>
      </c>
      <c r="AY78" s="99">
        <v>41.573333333333331</v>
      </c>
      <c r="AZ78" s="99">
        <v>4.2233333333333327</v>
      </c>
      <c r="BA78" s="99">
        <v>1.2133333333333332</v>
      </c>
      <c r="BB78" s="99">
        <v>18.873333333333331</v>
      </c>
      <c r="BC78" s="99">
        <v>41.193333333333335</v>
      </c>
      <c r="BD78" s="99">
        <v>31.383333333333329</v>
      </c>
      <c r="BE78" s="99">
        <v>48.053333333333342</v>
      </c>
      <c r="BF78" s="99">
        <v>108.99000000000001</v>
      </c>
      <c r="BG78" s="99">
        <v>14.488611111111112</v>
      </c>
      <c r="BH78" s="99">
        <v>11.596666666666669</v>
      </c>
      <c r="BI78" s="99">
        <v>18.526666666666667</v>
      </c>
      <c r="BJ78" s="99">
        <v>3.85</v>
      </c>
      <c r="BK78" s="99">
        <v>75.540000000000006</v>
      </c>
      <c r="BL78" s="99">
        <v>10.586666666666668</v>
      </c>
      <c r="BM78" s="99">
        <v>13.51</v>
      </c>
    </row>
    <row r="79" spans="1:65" x14ac:dyDescent="0.35">
      <c r="A79" s="13">
        <v>1646300800</v>
      </c>
      <c r="B79" s="14" t="s">
        <v>309</v>
      </c>
      <c r="C79" s="14" t="s">
        <v>312</v>
      </c>
      <c r="D79" s="14" t="s">
        <v>313</v>
      </c>
      <c r="E79" s="99">
        <v>14.032197323152275</v>
      </c>
      <c r="F79" s="99">
        <v>6.6274898343695874</v>
      </c>
      <c r="G79" s="99">
        <v>4.6804635881062753</v>
      </c>
      <c r="H79" s="99">
        <v>1.3649291169962929</v>
      </c>
      <c r="I79" s="99">
        <v>1.1922087687712062</v>
      </c>
      <c r="J79" s="99">
        <v>4.5180872315622596</v>
      </c>
      <c r="K79" s="99">
        <v>3.8122885967912041</v>
      </c>
      <c r="L79" s="99">
        <v>1.5924665862326373</v>
      </c>
      <c r="M79" s="99">
        <v>3.8436990590549081</v>
      </c>
      <c r="N79" s="99">
        <v>4.615916440082704</v>
      </c>
      <c r="O79" s="99">
        <v>0.72573123448475796</v>
      </c>
      <c r="P79" s="99">
        <v>1.9528392116106528</v>
      </c>
      <c r="Q79" s="99">
        <v>4.3153805463311263</v>
      </c>
      <c r="R79" s="99">
        <v>4.1651557783883453</v>
      </c>
      <c r="S79" s="99">
        <v>6.2528201912152932</v>
      </c>
      <c r="T79" s="99">
        <v>3.6896815208268836</v>
      </c>
      <c r="U79" s="99">
        <v>5.1679923296786088</v>
      </c>
      <c r="V79" s="99">
        <v>1.410648954181817</v>
      </c>
      <c r="W79" s="99">
        <v>2.3853695149098528</v>
      </c>
      <c r="X79" s="99">
        <v>2.4353182347401532</v>
      </c>
      <c r="Y79" s="99">
        <v>20.598304817049868</v>
      </c>
      <c r="Z79" s="99">
        <v>6.9328115915872814</v>
      </c>
      <c r="AA79" s="99">
        <v>3.4341017625566885</v>
      </c>
      <c r="AB79" s="99">
        <v>1.6330936521220878</v>
      </c>
      <c r="AC79" s="99">
        <v>3.6007188722616497</v>
      </c>
      <c r="AD79" s="99">
        <v>2.5689620936939237</v>
      </c>
      <c r="AE79" s="92">
        <v>1534.1764300680989</v>
      </c>
      <c r="AF79" s="92">
        <v>391424.90250873752</v>
      </c>
      <c r="AG79" s="100">
        <v>6.5286872039318764</v>
      </c>
      <c r="AH79" s="92">
        <v>1859.7674353090224</v>
      </c>
      <c r="AI79" s="99" t="s">
        <v>810</v>
      </c>
      <c r="AJ79" s="99">
        <v>68.682911894105018</v>
      </c>
      <c r="AK79" s="99">
        <v>93.094159027332594</v>
      </c>
      <c r="AL79" s="99">
        <v>161.77000000000001</v>
      </c>
      <c r="AM79" s="99">
        <v>177.83622339961877</v>
      </c>
      <c r="AN79" s="99">
        <v>49.703724703898892</v>
      </c>
      <c r="AO79" s="101">
        <v>3.696631677875081</v>
      </c>
      <c r="AP79" s="99">
        <v>130.57132189279687</v>
      </c>
      <c r="AQ79" s="99">
        <v>151.88975984718172</v>
      </c>
      <c r="AR79" s="99">
        <v>97.666425554847834</v>
      </c>
      <c r="AS79" s="99">
        <v>10.364656762362609</v>
      </c>
      <c r="AT79" s="99">
        <v>409.04931476478015</v>
      </c>
      <c r="AU79" s="99">
        <v>5.7523605688774353</v>
      </c>
      <c r="AV79" s="99">
        <v>10.573743371673709</v>
      </c>
      <c r="AW79" s="99">
        <v>5.0540051533319446</v>
      </c>
      <c r="AX79" s="99">
        <v>22.955518516631415</v>
      </c>
      <c r="AY79" s="99">
        <v>36.088300881352893</v>
      </c>
      <c r="AZ79" s="99">
        <v>4.1621199108461973</v>
      </c>
      <c r="BA79" s="99">
        <v>1.0369587244705587</v>
      </c>
      <c r="BB79" s="99">
        <v>13.194236949118219</v>
      </c>
      <c r="BC79" s="99">
        <v>35.080520699219882</v>
      </c>
      <c r="BD79" s="99">
        <v>22.887898492841984</v>
      </c>
      <c r="BE79" s="99">
        <v>34.862036617021381</v>
      </c>
      <c r="BF79" s="99">
        <v>87.437903090684358</v>
      </c>
      <c r="BG79" s="99">
        <v>10.694903574255584</v>
      </c>
      <c r="BH79" s="99">
        <v>11.745123368183572</v>
      </c>
      <c r="BI79" s="99">
        <v>12.31506482843001</v>
      </c>
      <c r="BJ79" s="99">
        <v>4.1978428188650661</v>
      </c>
      <c r="BK79" s="99">
        <v>65.927043182555522</v>
      </c>
      <c r="BL79" s="99">
        <v>10.410582210232519</v>
      </c>
      <c r="BM79" s="99">
        <v>10.852837417199561</v>
      </c>
    </row>
    <row r="80" spans="1:65" x14ac:dyDescent="0.35">
      <c r="A80" s="13">
        <v>1714010115</v>
      </c>
      <c r="B80" s="14" t="s">
        <v>314</v>
      </c>
      <c r="C80" s="14" t="s">
        <v>315</v>
      </c>
      <c r="D80" s="14" t="s">
        <v>316</v>
      </c>
      <c r="E80" s="99">
        <v>14.073912001806354</v>
      </c>
      <c r="F80" s="99">
        <v>6.2074098643976932</v>
      </c>
      <c r="G80" s="99">
        <v>5.1655374258225129</v>
      </c>
      <c r="H80" s="99">
        <v>1.5708569780622978</v>
      </c>
      <c r="I80" s="99">
        <v>1.1522602267709636</v>
      </c>
      <c r="J80" s="99">
        <v>4.8364377998604802</v>
      </c>
      <c r="K80" s="99">
        <v>4.174446178016189</v>
      </c>
      <c r="L80" s="99">
        <v>1.6308259405928256</v>
      </c>
      <c r="M80" s="99">
        <v>4.6296167265609229</v>
      </c>
      <c r="N80" s="99">
        <v>4.8305492494408604</v>
      </c>
      <c r="O80" s="99">
        <v>0.69438257848036766</v>
      </c>
      <c r="P80" s="99">
        <v>1.9455497137001903</v>
      </c>
      <c r="Q80" s="99">
        <v>3.6862980138131696</v>
      </c>
      <c r="R80" s="99">
        <v>4.5012868807680793</v>
      </c>
      <c r="S80" s="99">
        <v>5.6559122439487117</v>
      </c>
      <c r="T80" s="99">
        <v>4.2615347700649755</v>
      </c>
      <c r="U80" s="99">
        <v>5.2527928437568967</v>
      </c>
      <c r="V80" s="99">
        <v>1.6544270271863499</v>
      </c>
      <c r="W80" s="99">
        <v>2.386002128206115</v>
      </c>
      <c r="X80" s="99">
        <v>1.976361642058386</v>
      </c>
      <c r="Y80" s="99">
        <v>18.911039779588744</v>
      </c>
      <c r="Z80" s="99">
        <v>7.5250409301765382</v>
      </c>
      <c r="AA80" s="99">
        <v>3.5126148262813097</v>
      </c>
      <c r="AB80" s="99">
        <v>1.9250752409579459</v>
      </c>
      <c r="AC80" s="99">
        <v>3.8461393178107293</v>
      </c>
      <c r="AD80" s="99">
        <v>2.7597710939558397</v>
      </c>
      <c r="AE80" s="92">
        <v>1447.2021726882356</v>
      </c>
      <c r="AF80" s="92">
        <v>424295.02396272757</v>
      </c>
      <c r="AG80" s="100">
        <v>6.4142545578857364</v>
      </c>
      <c r="AH80" s="92">
        <v>1980.7001584582224</v>
      </c>
      <c r="AI80" s="99" t="s">
        <v>810</v>
      </c>
      <c r="AJ80" s="99">
        <v>65.611614669000019</v>
      </c>
      <c r="AK80" s="99">
        <v>80.309818721260143</v>
      </c>
      <c r="AL80" s="99">
        <v>145.92000000000002</v>
      </c>
      <c r="AM80" s="99">
        <v>198.18901453503449</v>
      </c>
      <c r="AN80" s="99">
        <v>56.145047321175873</v>
      </c>
      <c r="AO80" s="101">
        <v>3.5493744582261937</v>
      </c>
      <c r="AP80" s="99">
        <v>242.87486638884323</v>
      </c>
      <c r="AQ80" s="99">
        <v>139.31934080071548</v>
      </c>
      <c r="AR80" s="99">
        <v>123.04084593522094</v>
      </c>
      <c r="AS80" s="99">
        <v>10.331187281605258</v>
      </c>
      <c r="AT80" s="99">
        <v>468.39315532846621</v>
      </c>
      <c r="AU80" s="99">
        <v>5.0309199384860515</v>
      </c>
      <c r="AV80" s="99">
        <v>13.108267817475834</v>
      </c>
      <c r="AW80" s="99">
        <v>5.4693017595810893</v>
      </c>
      <c r="AX80" s="99">
        <v>30.344107591864667</v>
      </c>
      <c r="AY80" s="99">
        <v>42.248049664874628</v>
      </c>
      <c r="AZ80" s="99">
        <v>3.9256927647243907</v>
      </c>
      <c r="BA80" s="99">
        <v>1.2223682645118208</v>
      </c>
      <c r="BB80" s="99">
        <v>16.277331602640828</v>
      </c>
      <c r="BC80" s="99">
        <v>59.192712435268369</v>
      </c>
      <c r="BD80" s="99">
        <v>42.204467459343284</v>
      </c>
      <c r="BE80" s="99">
        <v>50.50621392341187</v>
      </c>
      <c r="BF80" s="99">
        <v>113.00997884594186</v>
      </c>
      <c r="BG80" s="99">
        <v>9.0516365511239272</v>
      </c>
      <c r="BH80" s="99">
        <v>10.075058287520173</v>
      </c>
      <c r="BI80" s="99">
        <v>17.739724885209124</v>
      </c>
      <c r="BJ80" s="99">
        <v>4.3498294900621977</v>
      </c>
      <c r="BK80" s="99">
        <v>63.977312682524193</v>
      </c>
      <c r="BL80" s="99">
        <v>9.4713813740108268</v>
      </c>
      <c r="BM80" s="99">
        <v>11.845217205560358</v>
      </c>
    </row>
    <row r="81" spans="1:65" x14ac:dyDescent="0.35">
      <c r="A81" s="13">
        <v>1716580200</v>
      </c>
      <c r="B81" s="14" t="s">
        <v>314</v>
      </c>
      <c r="C81" s="14" t="s">
        <v>317</v>
      </c>
      <c r="D81" s="14" t="s">
        <v>318</v>
      </c>
      <c r="E81" s="99">
        <v>13.68</v>
      </c>
      <c r="F81" s="99">
        <v>5.9356032719836405</v>
      </c>
      <c r="G81" s="99">
        <v>4.7233333333333327</v>
      </c>
      <c r="H81" s="99">
        <v>1.41</v>
      </c>
      <c r="I81" s="99">
        <v>1.1433333333333333</v>
      </c>
      <c r="J81" s="99">
        <v>4.5799999999999992</v>
      </c>
      <c r="K81" s="99">
        <v>3.77</v>
      </c>
      <c r="L81" s="99">
        <v>1.55</v>
      </c>
      <c r="M81" s="99">
        <v>4.376666666666666</v>
      </c>
      <c r="N81" s="99">
        <v>5.0733333333333333</v>
      </c>
      <c r="O81" s="99">
        <v>0.76082083333333339</v>
      </c>
      <c r="P81" s="99">
        <v>1.9766666666666666</v>
      </c>
      <c r="Q81" s="99">
        <v>3.5166666666666671</v>
      </c>
      <c r="R81" s="99">
        <v>4.4633333333333329</v>
      </c>
      <c r="S81" s="99">
        <v>5.6433333333333335</v>
      </c>
      <c r="T81" s="99">
        <v>3.8133333333333339</v>
      </c>
      <c r="U81" s="99">
        <v>5.1633333333333331</v>
      </c>
      <c r="V81" s="99">
        <v>1.6066666666666667</v>
      </c>
      <c r="W81" s="99">
        <v>2.4</v>
      </c>
      <c r="X81" s="99">
        <v>1.9633333333333332</v>
      </c>
      <c r="Y81" s="99">
        <v>18.836666666666666</v>
      </c>
      <c r="Z81" s="99">
        <v>6.6333333333333329</v>
      </c>
      <c r="AA81" s="99">
        <v>3.7533333333333334</v>
      </c>
      <c r="AB81" s="99">
        <v>1.8333333333333333</v>
      </c>
      <c r="AC81" s="99">
        <v>3.7966666666666669</v>
      </c>
      <c r="AD81" s="99">
        <v>2.7133333333333334</v>
      </c>
      <c r="AE81" s="92">
        <v>946.64</v>
      </c>
      <c r="AF81" s="92">
        <v>365358.33333333331</v>
      </c>
      <c r="AG81" s="100">
        <v>6.8538333333333341</v>
      </c>
      <c r="AH81" s="92">
        <v>1796.6517843235508</v>
      </c>
      <c r="AI81" s="99" t="s">
        <v>810</v>
      </c>
      <c r="AJ81" s="99">
        <v>65.097992232068734</v>
      </c>
      <c r="AK81" s="99">
        <v>93.74014457680768</v>
      </c>
      <c r="AL81" s="99">
        <v>158.83999999999997</v>
      </c>
      <c r="AM81" s="99">
        <v>198.03195000000002</v>
      </c>
      <c r="AN81" s="99">
        <v>47.390000000000008</v>
      </c>
      <c r="AO81" s="101">
        <v>3.6330902776666671</v>
      </c>
      <c r="AP81" s="99">
        <v>82.61</v>
      </c>
      <c r="AQ81" s="99">
        <v>126.66666666666667</v>
      </c>
      <c r="AR81" s="99">
        <v>88.75</v>
      </c>
      <c r="AS81" s="99">
        <v>10.340000000000002</v>
      </c>
      <c r="AT81" s="99">
        <v>448.13666666666671</v>
      </c>
      <c r="AU81" s="99">
        <v>5.5933333333333337</v>
      </c>
      <c r="AV81" s="99">
        <v>12.37</v>
      </c>
      <c r="AW81" s="99">
        <v>6.2166666666666659</v>
      </c>
      <c r="AX81" s="99">
        <v>21.056666666666668</v>
      </c>
      <c r="AY81" s="99">
        <v>41.723333333333336</v>
      </c>
      <c r="AZ81" s="99">
        <v>3.7000000000000006</v>
      </c>
      <c r="BA81" s="99">
        <v>1.2699999999999998</v>
      </c>
      <c r="BB81" s="99">
        <v>17.593333333333334</v>
      </c>
      <c r="BC81" s="99">
        <v>28.436666666666667</v>
      </c>
      <c r="BD81" s="99">
        <v>18.690000000000001</v>
      </c>
      <c r="BE81" s="99">
        <v>28.223333333333333</v>
      </c>
      <c r="BF81" s="99">
        <v>103</v>
      </c>
      <c r="BG81" s="99">
        <v>14.666666666666666</v>
      </c>
      <c r="BH81" s="99">
        <v>11.83</v>
      </c>
      <c r="BI81" s="99">
        <v>19.666666666666668</v>
      </c>
      <c r="BJ81" s="99">
        <v>3.78</v>
      </c>
      <c r="BK81" s="99">
        <v>58.593333333333334</v>
      </c>
      <c r="BL81" s="99">
        <v>9.4166666666666661</v>
      </c>
      <c r="BM81" s="99">
        <v>11.35</v>
      </c>
    </row>
    <row r="82" spans="1:65" x14ac:dyDescent="0.35">
      <c r="A82" s="13">
        <v>1716984280</v>
      </c>
      <c r="B82" s="14" t="s">
        <v>314</v>
      </c>
      <c r="C82" s="14" t="s">
        <v>820</v>
      </c>
      <c r="D82" s="14" t="s">
        <v>800</v>
      </c>
      <c r="E82" s="99">
        <v>13.866666666666667</v>
      </c>
      <c r="F82" s="99">
        <v>5.2837493067110373</v>
      </c>
      <c r="G82" s="99">
        <v>5.32</v>
      </c>
      <c r="H82" s="99">
        <v>1.42</v>
      </c>
      <c r="I82" s="99">
        <v>1.3499999999999999</v>
      </c>
      <c r="J82" s="99">
        <v>4.873333333333334</v>
      </c>
      <c r="K82" s="99">
        <v>4.3400000000000007</v>
      </c>
      <c r="L82" s="99">
        <v>1.7333333333333332</v>
      </c>
      <c r="M82" s="99">
        <v>4.6833333333333336</v>
      </c>
      <c r="N82" s="99">
        <v>4.8999999999999995</v>
      </c>
      <c r="O82" s="99">
        <v>0.77333333333333343</v>
      </c>
      <c r="P82" s="99">
        <v>1.9766666666666666</v>
      </c>
      <c r="Q82" s="99">
        <v>4.0066666666666668</v>
      </c>
      <c r="R82" s="99">
        <v>4.6333333333333329</v>
      </c>
      <c r="S82" s="99">
        <v>5.61</v>
      </c>
      <c r="T82" s="99">
        <v>4.333333333333333</v>
      </c>
      <c r="U82" s="99">
        <v>5.166666666666667</v>
      </c>
      <c r="V82" s="99">
        <v>1.843333333333333</v>
      </c>
      <c r="W82" s="99">
        <v>2.41</v>
      </c>
      <c r="X82" s="99">
        <v>2.2433333333333336</v>
      </c>
      <c r="Y82" s="99">
        <v>19.989999999999998</v>
      </c>
      <c r="Z82" s="99">
        <v>8.2833333333333332</v>
      </c>
      <c r="AA82" s="99">
        <v>3.9299999999999997</v>
      </c>
      <c r="AB82" s="99">
        <v>2.0933333333333333</v>
      </c>
      <c r="AC82" s="99">
        <v>4.16</v>
      </c>
      <c r="AD82" s="99">
        <v>2.8866666666666667</v>
      </c>
      <c r="AE82" s="92">
        <v>3081.1800000000003</v>
      </c>
      <c r="AF82" s="92">
        <v>540091</v>
      </c>
      <c r="AG82" s="100">
        <v>6.5679166666666662</v>
      </c>
      <c r="AH82" s="92">
        <v>2578.0556569373607</v>
      </c>
      <c r="AI82" s="99" t="s">
        <v>810</v>
      </c>
      <c r="AJ82" s="99">
        <v>77.013199495862466</v>
      </c>
      <c r="AK82" s="99">
        <v>71.574817907149352</v>
      </c>
      <c r="AL82" s="99">
        <v>148.57999999999998</v>
      </c>
      <c r="AM82" s="99">
        <v>210.03195000000002</v>
      </c>
      <c r="AN82" s="99">
        <v>70.87</v>
      </c>
      <c r="AO82" s="101">
        <v>3.5553194444444443</v>
      </c>
      <c r="AP82" s="99">
        <v>118.27</v>
      </c>
      <c r="AQ82" s="99">
        <v>167.66666666666666</v>
      </c>
      <c r="AR82" s="99">
        <v>128.22</v>
      </c>
      <c r="AS82" s="99">
        <v>10.966666666666667</v>
      </c>
      <c r="AT82" s="99">
        <v>382.33666666666664</v>
      </c>
      <c r="AU82" s="99">
        <v>5.6133333333333333</v>
      </c>
      <c r="AV82" s="99">
        <v>13.406666666666666</v>
      </c>
      <c r="AW82" s="99">
        <v>4.8900000000000006</v>
      </c>
      <c r="AX82" s="99">
        <v>33.693333333333335</v>
      </c>
      <c r="AY82" s="99">
        <v>53.443333333333328</v>
      </c>
      <c r="AZ82" s="99">
        <v>3.7533333333333334</v>
      </c>
      <c r="BA82" s="99">
        <v>1.2666666666666666</v>
      </c>
      <c r="BB82" s="99">
        <v>14.986666666666666</v>
      </c>
      <c r="BC82" s="99">
        <v>37.073333333333331</v>
      </c>
      <c r="BD82" s="99">
        <v>26.193333333333332</v>
      </c>
      <c r="BE82" s="99">
        <v>31.263333333333332</v>
      </c>
      <c r="BF82" s="99">
        <v>83.676666666666677</v>
      </c>
      <c r="BG82" s="99">
        <v>21.622222222222224</v>
      </c>
      <c r="BH82" s="99">
        <v>17.91333333333333</v>
      </c>
      <c r="BI82" s="99">
        <v>24.583333333333332</v>
      </c>
      <c r="BJ82" s="99">
        <v>3.2133333333333334</v>
      </c>
      <c r="BK82" s="99">
        <v>82.11</v>
      </c>
      <c r="BL82" s="99">
        <v>9.9966666666666661</v>
      </c>
      <c r="BM82" s="99">
        <v>11.676666666666668</v>
      </c>
    </row>
    <row r="83" spans="1:65" x14ac:dyDescent="0.35">
      <c r="A83" s="13">
        <v>1719500370</v>
      </c>
      <c r="B83" s="14" t="s">
        <v>314</v>
      </c>
      <c r="C83" s="14" t="s">
        <v>319</v>
      </c>
      <c r="D83" s="14" t="s">
        <v>320</v>
      </c>
      <c r="E83" s="99">
        <v>13.816666666666668</v>
      </c>
      <c r="F83" s="99">
        <v>5.9444798301486195</v>
      </c>
      <c r="G83" s="99">
        <v>4.76</v>
      </c>
      <c r="H83" s="99">
        <v>1.3866666666666667</v>
      </c>
      <c r="I83" s="99">
        <v>1.1299999999999999</v>
      </c>
      <c r="J83" s="99">
        <v>4.5533333333333337</v>
      </c>
      <c r="K83" s="99">
        <v>3.9933333333333336</v>
      </c>
      <c r="L83" s="99">
        <v>1.5366666666666668</v>
      </c>
      <c r="M83" s="99">
        <v>4.3299999999999992</v>
      </c>
      <c r="N83" s="99">
        <v>5.083333333333333</v>
      </c>
      <c r="O83" s="99">
        <v>0.69</v>
      </c>
      <c r="P83" s="99">
        <v>1.9466666666666665</v>
      </c>
      <c r="Q83" s="99">
        <v>3.6133333333333333</v>
      </c>
      <c r="R83" s="99">
        <v>4.4833333333333334</v>
      </c>
      <c r="S83" s="99">
        <v>5.6499999999999995</v>
      </c>
      <c r="T83" s="99">
        <v>3.8466666666666662</v>
      </c>
      <c r="U83" s="99">
        <v>5.1433333333333335</v>
      </c>
      <c r="V83" s="99">
        <v>1.4566666666666668</v>
      </c>
      <c r="W83" s="99">
        <v>2.4333333333333336</v>
      </c>
      <c r="X83" s="99">
        <v>1.9633333333333336</v>
      </c>
      <c r="Y83" s="99">
        <v>18.989999999999998</v>
      </c>
      <c r="Z83" s="99">
        <v>7.2266666666666666</v>
      </c>
      <c r="AA83" s="99">
        <v>3.6633333333333336</v>
      </c>
      <c r="AB83" s="99">
        <v>1.7733333333333334</v>
      </c>
      <c r="AC83" s="99">
        <v>3.8366666666666673</v>
      </c>
      <c r="AD83" s="99">
        <v>2.7466666666666661</v>
      </c>
      <c r="AE83" s="92">
        <v>727.22333333333336</v>
      </c>
      <c r="AF83" s="92">
        <v>261052.33333333334</v>
      </c>
      <c r="AG83" s="100">
        <v>7.1019999999999994</v>
      </c>
      <c r="AH83" s="92">
        <v>1316.5700412533017</v>
      </c>
      <c r="AI83" s="99" t="s">
        <v>810</v>
      </c>
      <c r="AJ83" s="99">
        <v>63.130898924739768</v>
      </c>
      <c r="AK83" s="99">
        <v>93.741529448011377</v>
      </c>
      <c r="AL83" s="99">
        <v>156.87</v>
      </c>
      <c r="AM83" s="99">
        <v>198.03195000000002</v>
      </c>
      <c r="AN83" s="99">
        <v>45</v>
      </c>
      <c r="AO83" s="101">
        <v>3.5209999999999995</v>
      </c>
      <c r="AP83" s="99">
        <v>86.666666666666671</v>
      </c>
      <c r="AQ83" s="99">
        <v>110</v>
      </c>
      <c r="AR83" s="99">
        <v>82</v>
      </c>
      <c r="AS83" s="99">
        <v>10.173333333333334</v>
      </c>
      <c r="AT83" s="99">
        <v>511</v>
      </c>
      <c r="AU83" s="99">
        <v>4.29</v>
      </c>
      <c r="AV83" s="99">
        <v>10.69</v>
      </c>
      <c r="AW83" s="99">
        <v>3.99</v>
      </c>
      <c r="AX83" s="99">
        <v>19.723333333333333</v>
      </c>
      <c r="AY83" s="99">
        <v>37.223333333333336</v>
      </c>
      <c r="AZ83" s="99">
        <v>3.7233333333333327</v>
      </c>
      <c r="BA83" s="99">
        <v>1.3233333333333333</v>
      </c>
      <c r="BB83" s="99">
        <v>14.833333333333334</v>
      </c>
      <c r="BC83" s="99">
        <v>31.666666666666668</v>
      </c>
      <c r="BD83" s="99">
        <v>21.053333333333331</v>
      </c>
      <c r="BE83" s="99">
        <v>35</v>
      </c>
      <c r="BF83" s="99">
        <v>58.666666666666664</v>
      </c>
      <c r="BG83" s="99">
        <v>9.99</v>
      </c>
      <c r="BH83" s="99">
        <v>9.99</v>
      </c>
      <c r="BI83" s="99">
        <v>16</v>
      </c>
      <c r="BJ83" s="99">
        <v>2</v>
      </c>
      <c r="BK83" s="99">
        <v>64.666666666666671</v>
      </c>
      <c r="BL83" s="99">
        <v>9.6066666666666674</v>
      </c>
      <c r="BM83" s="99">
        <v>13.266666666666666</v>
      </c>
    </row>
    <row r="84" spans="1:65" x14ac:dyDescent="0.35">
      <c r="A84" s="13">
        <v>1716984520</v>
      </c>
      <c r="B84" s="14" t="s">
        <v>314</v>
      </c>
      <c r="C84" s="14" t="s">
        <v>820</v>
      </c>
      <c r="D84" s="14" t="s">
        <v>871</v>
      </c>
      <c r="E84" s="99">
        <v>13.879468272326667</v>
      </c>
      <c r="F84" s="99">
        <v>5.8637933729890568</v>
      </c>
      <c r="G84" s="99">
        <v>4.7938244208952225</v>
      </c>
      <c r="H84" s="99">
        <v>1.3846996685470108</v>
      </c>
      <c r="I84" s="99">
        <v>1.1865527590423686</v>
      </c>
      <c r="J84" s="99">
        <v>4.6878784399999853</v>
      </c>
      <c r="K84" s="99">
        <v>3.8776523769741247</v>
      </c>
      <c r="L84" s="99">
        <v>1.5750148303949905</v>
      </c>
      <c r="M84" s="99">
        <v>4.4677189234547177</v>
      </c>
      <c r="N84" s="99">
        <v>5.1132261497581846</v>
      </c>
      <c r="O84" s="99">
        <v>0.72882576638122643</v>
      </c>
      <c r="P84" s="99">
        <v>1.986172544943986</v>
      </c>
      <c r="Q84" s="99">
        <v>3.7202290164190881</v>
      </c>
      <c r="R84" s="99">
        <v>4.4811737447829332</v>
      </c>
      <c r="S84" s="99">
        <v>5.5765530427731109</v>
      </c>
      <c r="T84" s="99">
        <v>3.9955083404250433</v>
      </c>
      <c r="U84" s="99">
        <v>5.2044484335500156</v>
      </c>
      <c r="V84" s="99">
        <v>1.5272964467116872</v>
      </c>
      <c r="W84" s="99">
        <v>2.3791260440929016</v>
      </c>
      <c r="X84" s="99">
        <v>2.0300307127050172</v>
      </c>
      <c r="Y84" s="99">
        <v>19.245466056024465</v>
      </c>
      <c r="Z84" s="99">
        <v>7.2410665120972046</v>
      </c>
      <c r="AA84" s="99">
        <v>3.4873391482278771</v>
      </c>
      <c r="AB84" s="99">
        <v>1.7115116195382043</v>
      </c>
      <c r="AC84" s="99">
        <v>3.8401555674794934</v>
      </c>
      <c r="AD84" s="99">
        <v>2.7660334587285305</v>
      </c>
      <c r="AE84" s="92">
        <v>1517.1689440369562</v>
      </c>
      <c r="AF84" s="92">
        <v>377823.11879539659</v>
      </c>
      <c r="AG84" s="100">
        <v>6.8868866359223899</v>
      </c>
      <c r="AH84" s="92">
        <v>1861.3298945489803</v>
      </c>
      <c r="AI84" s="99" t="s">
        <v>810</v>
      </c>
      <c r="AJ84" s="99">
        <v>70.530517638723083</v>
      </c>
      <c r="AK84" s="99">
        <v>56.07210319269268</v>
      </c>
      <c r="AL84" s="99">
        <v>126.6</v>
      </c>
      <c r="AM84" s="99">
        <v>198.22895923980704</v>
      </c>
      <c r="AN84" s="99">
        <v>64.097923378148025</v>
      </c>
      <c r="AO84" s="101">
        <v>4.0264792669424869</v>
      </c>
      <c r="AP84" s="99">
        <v>117.14186830684213</v>
      </c>
      <c r="AQ84" s="99">
        <v>149.88975984718172</v>
      </c>
      <c r="AR84" s="99">
        <v>109.99972905991494</v>
      </c>
      <c r="AS84" s="99">
        <v>10.399104694282995</v>
      </c>
      <c r="AT84" s="99">
        <v>384.06700129062716</v>
      </c>
      <c r="AU84" s="99">
        <v>5.8441552566288593</v>
      </c>
      <c r="AV84" s="99">
        <v>13.745026716394221</v>
      </c>
      <c r="AW84" s="99">
        <v>5.0193675261446886</v>
      </c>
      <c r="AX84" s="99">
        <v>35.500226483831234</v>
      </c>
      <c r="AY84" s="99">
        <v>44.275575709978717</v>
      </c>
      <c r="AZ84" s="99">
        <v>3.8524723161142536</v>
      </c>
      <c r="BA84" s="99">
        <v>1.2215586929312441</v>
      </c>
      <c r="BB84" s="99">
        <v>28.174160101876492</v>
      </c>
      <c r="BC84" s="99">
        <v>51.473444219602861</v>
      </c>
      <c r="BD84" s="99">
        <v>35.600006854833616</v>
      </c>
      <c r="BE84" s="99">
        <v>44.525583544014317</v>
      </c>
      <c r="BF84" s="99">
        <v>83.790417343571519</v>
      </c>
      <c r="BG84" s="99">
        <v>9.0650561204287854</v>
      </c>
      <c r="BH84" s="99">
        <v>14.03358494460671</v>
      </c>
      <c r="BI84" s="99">
        <v>15.579559807497985</v>
      </c>
      <c r="BJ84" s="99">
        <v>3.1960212216205277</v>
      </c>
      <c r="BK84" s="99">
        <v>65.857895849280453</v>
      </c>
      <c r="BL84" s="99">
        <v>10.078240671782305</v>
      </c>
      <c r="BM84" s="99">
        <v>11.435724555251177</v>
      </c>
    </row>
    <row r="85" spans="1:65" x14ac:dyDescent="0.35">
      <c r="A85" s="13">
        <v>1728100480</v>
      </c>
      <c r="B85" s="14" t="s">
        <v>314</v>
      </c>
      <c r="C85" s="14" t="s">
        <v>321</v>
      </c>
      <c r="D85" s="14" t="s">
        <v>322</v>
      </c>
      <c r="E85" s="99">
        <v>13.75</v>
      </c>
      <c r="F85" s="99">
        <v>6.3062660944206002</v>
      </c>
      <c r="G85" s="99">
        <v>4.876666666666666</v>
      </c>
      <c r="H85" s="99">
        <v>1.3933333333333333</v>
      </c>
      <c r="I85" s="99">
        <v>1.1299999999999999</v>
      </c>
      <c r="J85" s="99">
        <v>4.6333333333333329</v>
      </c>
      <c r="K85" s="99">
        <v>4.0733333333333333</v>
      </c>
      <c r="L85" s="99">
        <v>1.5666666666666667</v>
      </c>
      <c r="M85" s="99">
        <v>4.3433333333333328</v>
      </c>
      <c r="N85" s="99">
        <v>4.96</v>
      </c>
      <c r="O85" s="99">
        <v>0.71666666666666667</v>
      </c>
      <c r="P85" s="99">
        <v>1.9799999999999998</v>
      </c>
      <c r="Q85" s="99">
        <v>3.5966666666666662</v>
      </c>
      <c r="R85" s="99">
        <v>4.4733333333333336</v>
      </c>
      <c r="S85" s="99">
        <v>5.7433333333333332</v>
      </c>
      <c r="T85" s="99">
        <v>4.3366666666666669</v>
      </c>
      <c r="U85" s="99">
        <v>5.1733333333333329</v>
      </c>
      <c r="V85" s="99">
        <v>1.5566666666666666</v>
      </c>
      <c r="W85" s="99">
        <v>2.3966666666666665</v>
      </c>
      <c r="X85" s="99">
        <v>1.96</v>
      </c>
      <c r="Y85" s="99">
        <v>18.856666666666666</v>
      </c>
      <c r="Z85" s="99">
        <v>7.083333333333333</v>
      </c>
      <c r="AA85" s="99">
        <v>3.6</v>
      </c>
      <c r="AB85" s="99">
        <v>1.8733333333333333</v>
      </c>
      <c r="AC85" s="99">
        <v>3.85</v>
      </c>
      <c r="AD85" s="99">
        <v>2.7533333333333334</v>
      </c>
      <c r="AE85" s="92">
        <v>1264.1533333333334</v>
      </c>
      <c r="AF85" s="92">
        <v>311442.66666666669</v>
      </c>
      <c r="AG85" s="100">
        <v>6.8949999999999996</v>
      </c>
      <c r="AH85" s="92">
        <v>1536.6972312488635</v>
      </c>
      <c r="AI85" s="99" t="s">
        <v>810</v>
      </c>
      <c r="AJ85" s="99">
        <v>77.147570936042669</v>
      </c>
      <c r="AK85" s="99">
        <v>80.299701991050256</v>
      </c>
      <c r="AL85" s="99">
        <v>157.44999999999999</v>
      </c>
      <c r="AM85" s="99">
        <v>197.49390000000002</v>
      </c>
      <c r="AN85" s="99">
        <v>61.359999999999992</v>
      </c>
      <c r="AO85" s="101">
        <v>3.1726309523809526</v>
      </c>
      <c r="AP85" s="99">
        <v>93.663333333333341</v>
      </c>
      <c r="AQ85" s="99">
        <v>120.21999999999998</v>
      </c>
      <c r="AR85" s="99">
        <v>113.44333333333333</v>
      </c>
      <c r="AS85" s="99">
        <v>10.476666666666667</v>
      </c>
      <c r="AT85" s="99">
        <v>365.52</v>
      </c>
      <c r="AU85" s="99">
        <v>5.9899999999999993</v>
      </c>
      <c r="AV85" s="99">
        <v>13.796666666666667</v>
      </c>
      <c r="AW85" s="99">
        <v>5</v>
      </c>
      <c r="AX85" s="99">
        <v>23.556666666666668</v>
      </c>
      <c r="AY85" s="99">
        <v>42.28</v>
      </c>
      <c r="AZ85" s="99">
        <v>3.7733333333333334</v>
      </c>
      <c r="BA85" s="99">
        <v>1.4566666666666663</v>
      </c>
      <c r="BB85" s="99">
        <v>13.86</v>
      </c>
      <c r="BC85" s="99">
        <v>41.01</v>
      </c>
      <c r="BD85" s="99">
        <v>29.213333333333335</v>
      </c>
      <c r="BE85" s="99">
        <v>36.409999999999997</v>
      </c>
      <c r="BF85" s="99">
        <v>76.75</v>
      </c>
      <c r="BG85" s="99">
        <v>4.333333333333333</v>
      </c>
      <c r="BH85" s="99">
        <v>8.75</v>
      </c>
      <c r="BI85" s="99">
        <v>18.333333333333332</v>
      </c>
      <c r="BJ85" s="99">
        <v>3.4533333333333331</v>
      </c>
      <c r="BK85" s="99">
        <v>44.76</v>
      </c>
      <c r="BL85" s="99">
        <v>10.43</v>
      </c>
      <c r="BM85" s="99">
        <v>12.26</v>
      </c>
    </row>
    <row r="86" spans="1:65" x14ac:dyDescent="0.35">
      <c r="A86" s="13">
        <v>1737900700</v>
      </c>
      <c r="B86" s="14" t="s">
        <v>314</v>
      </c>
      <c r="C86" s="14" t="s">
        <v>323</v>
      </c>
      <c r="D86" s="14" t="s">
        <v>324</v>
      </c>
      <c r="E86" s="99">
        <v>13.983333333333334</v>
      </c>
      <c r="F86" s="99">
        <v>6.2346833681280449</v>
      </c>
      <c r="G86" s="99">
        <v>4.9766666666666675</v>
      </c>
      <c r="H86" s="99">
        <v>1.61</v>
      </c>
      <c r="I86" s="99">
        <v>1.1466666666666667</v>
      </c>
      <c r="J86" s="99">
        <v>4.74</v>
      </c>
      <c r="K86" s="99">
        <v>4.1333333333333329</v>
      </c>
      <c r="L86" s="99">
        <v>1.5533333333333335</v>
      </c>
      <c r="M86" s="99">
        <v>4.54</v>
      </c>
      <c r="N86" s="99">
        <v>4.9666666666666659</v>
      </c>
      <c r="O86" s="99">
        <v>0.69999999999999984</v>
      </c>
      <c r="P86" s="99">
        <v>1.9400000000000002</v>
      </c>
      <c r="Q86" s="99">
        <v>3.6033333333333335</v>
      </c>
      <c r="R86" s="99">
        <v>4.5199999999999996</v>
      </c>
      <c r="S86" s="99">
        <v>5.7866666666666662</v>
      </c>
      <c r="T86" s="99">
        <v>4.16</v>
      </c>
      <c r="U86" s="99">
        <v>5.2833333333333332</v>
      </c>
      <c r="V86" s="99">
        <v>1.4933333333333334</v>
      </c>
      <c r="W86" s="99">
        <v>2.4766666666666666</v>
      </c>
      <c r="X86" s="99">
        <v>1.9799999999999998</v>
      </c>
      <c r="Y86" s="99">
        <v>18.89</v>
      </c>
      <c r="Z86" s="99">
        <v>7.5433333333333339</v>
      </c>
      <c r="AA86" s="99">
        <v>3.7600000000000002</v>
      </c>
      <c r="AB86" s="99">
        <v>1.7633333333333334</v>
      </c>
      <c r="AC86" s="99">
        <v>3.8633333333333333</v>
      </c>
      <c r="AD86" s="99">
        <v>2.7966666666666669</v>
      </c>
      <c r="AE86" s="92">
        <v>949.75</v>
      </c>
      <c r="AF86" s="92">
        <v>356666.66666666669</v>
      </c>
      <c r="AG86" s="100">
        <v>6.913333333333334</v>
      </c>
      <c r="AH86" s="92">
        <v>1766.1178283137822</v>
      </c>
      <c r="AI86" s="99" t="s">
        <v>810</v>
      </c>
      <c r="AJ86" s="99">
        <v>65.780209679083995</v>
      </c>
      <c r="AK86" s="99">
        <v>92.733388866823532</v>
      </c>
      <c r="AL86" s="99">
        <v>158.51</v>
      </c>
      <c r="AM86" s="99">
        <v>197.49390000000002</v>
      </c>
      <c r="AN86" s="99">
        <v>53.333333333333336</v>
      </c>
      <c r="AO86" s="101">
        <v>3.6785999999999999</v>
      </c>
      <c r="AP86" s="99">
        <v>119.25</v>
      </c>
      <c r="AQ86" s="99">
        <v>128.33333333333334</v>
      </c>
      <c r="AR86" s="99">
        <v>81.166666666666671</v>
      </c>
      <c r="AS86" s="99">
        <v>10.340000000000002</v>
      </c>
      <c r="AT86" s="99">
        <v>437.64000000000004</v>
      </c>
      <c r="AU86" s="99">
        <v>4.99</v>
      </c>
      <c r="AV86" s="99">
        <v>12.493333333333332</v>
      </c>
      <c r="AW86" s="99">
        <v>5.94</v>
      </c>
      <c r="AX86" s="99">
        <v>25</v>
      </c>
      <c r="AY86" s="99">
        <v>39</v>
      </c>
      <c r="AZ86" s="99">
        <v>3.7966666666666669</v>
      </c>
      <c r="BA86" s="99">
        <v>1.3466666666666667</v>
      </c>
      <c r="BB86" s="99">
        <v>15.726666666666667</v>
      </c>
      <c r="BC86" s="99">
        <v>34.99</v>
      </c>
      <c r="BD86" s="99">
        <v>24.656666666666666</v>
      </c>
      <c r="BE86" s="99">
        <v>34.99</v>
      </c>
      <c r="BF86" s="99">
        <v>90</v>
      </c>
      <c r="BG86" s="99">
        <v>12.048888888888888</v>
      </c>
      <c r="BH86" s="99">
        <v>9.9066666666666663</v>
      </c>
      <c r="BI86" s="99">
        <v>15</v>
      </c>
      <c r="BJ86" s="99">
        <v>2.6333333333333333</v>
      </c>
      <c r="BK86" s="99">
        <v>44.666666666666664</v>
      </c>
      <c r="BL86" s="99">
        <v>10.32</v>
      </c>
      <c r="BM86" s="99">
        <v>14.316666666666668</v>
      </c>
    </row>
    <row r="87" spans="1:65" x14ac:dyDescent="0.35">
      <c r="A87" s="13">
        <v>1740420800</v>
      </c>
      <c r="B87" s="14" t="s">
        <v>314</v>
      </c>
      <c r="C87" s="14" t="s">
        <v>325</v>
      </c>
      <c r="D87" s="14" t="s">
        <v>326</v>
      </c>
      <c r="E87" s="99">
        <v>14.073333333333332</v>
      </c>
      <c r="F87" s="99">
        <v>5.7237687366167025</v>
      </c>
      <c r="G87" s="99">
        <v>4.6999999999999993</v>
      </c>
      <c r="H87" s="99">
        <v>1.4166666666666667</v>
      </c>
      <c r="I87" s="99">
        <v>1.1533333333333333</v>
      </c>
      <c r="J87" s="99">
        <v>4.63</v>
      </c>
      <c r="K87" s="99">
        <v>3.723333333333334</v>
      </c>
      <c r="L87" s="99">
        <v>1.5733333333333335</v>
      </c>
      <c r="M87" s="99">
        <v>4.1966666666666663</v>
      </c>
      <c r="N87" s="99">
        <v>4.8199999999999994</v>
      </c>
      <c r="O87" s="99">
        <v>0.76082083333333339</v>
      </c>
      <c r="P87" s="99">
        <v>1.9799999999999998</v>
      </c>
      <c r="Q87" s="99">
        <v>3.5333333333333332</v>
      </c>
      <c r="R87" s="99">
        <v>4.42</v>
      </c>
      <c r="S87" s="99">
        <v>5.5366666666666662</v>
      </c>
      <c r="T87" s="99">
        <v>4.18</v>
      </c>
      <c r="U87" s="99">
        <v>5.0866666666666669</v>
      </c>
      <c r="V87" s="99">
        <v>1.4633333333333332</v>
      </c>
      <c r="W87" s="99">
        <v>2.3433333333333333</v>
      </c>
      <c r="X87" s="99">
        <v>1.9266666666666665</v>
      </c>
      <c r="Y87" s="99">
        <v>18.98</v>
      </c>
      <c r="Z87" s="99">
        <v>6.82</v>
      </c>
      <c r="AA87" s="99">
        <v>3.7266666666666666</v>
      </c>
      <c r="AB87" s="99">
        <v>1.843333333333333</v>
      </c>
      <c r="AC87" s="99">
        <v>3.83</v>
      </c>
      <c r="AD87" s="99">
        <v>2.7433333333333336</v>
      </c>
      <c r="AE87" s="92">
        <v>1091.5533333333333</v>
      </c>
      <c r="AF87" s="92">
        <v>295002.66666666669</v>
      </c>
      <c r="AG87" s="100">
        <v>6.9466666666666663</v>
      </c>
      <c r="AH87" s="92">
        <v>1465.0930138736851</v>
      </c>
      <c r="AI87" s="99" t="s">
        <v>810</v>
      </c>
      <c r="AJ87" s="99">
        <v>77.710388138888888</v>
      </c>
      <c r="AK87" s="99">
        <v>69.67797005255153</v>
      </c>
      <c r="AL87" s="99">
        <v>147.38999999999999</v>
      </c>
      <c r="AM87" s="99">
        <v>198.03195000000002</v>
      </c>
      <c r="AN87" s="99">
        <v>70.276666666666657</v>
      </c>
      <c r="AO87" s="101">
        <v>3.6917500000000003</v>
      </c>
      <c r="AP87" s="99">
        <v>79.666666666666671</v>
      </c>
      <c r="AQ87" s="99">
        <v>158.33333333333334</v>
      </c>
      <c r="AR87" s="99">
        <v>110.16333333333334</v>
      </c>
      <c r="AS87" s="99">
        <v>10.57</v>
      </c>
      <c r="AT87" s="99">
        <v>460.30333333333328</v>
      </c>
      <c r="AU87" s="99">
        <v>4.4900000000000011</v>
      </c>
      <c r="AV87" s="99">
        <v>10.99</v>
      </c>
      <c r="AW87" s="99">
        <v>4.8966666666666674</v>
      </c>
      <c r="AX87" s="99">
        <v>19.943333333333332</v>
      </c>
      <c r="AY87" s="99">
        <v>36.223333333333336</v>
      </c>
      <c r="AZ87" s="99">
        <v>3.5833333333333335</v>
      </c>
      <c r="BA87" s="99">
        <v>1.2666666666666666</v>
      </c>
      <c r="BB87" s="99">
        <v>13.843333333333334</v>
      </c>
      <c r="BC87" s="99">
        <v>36.380000000000003</v>
      </c>
      <c r="BD87" s="99">
        <v>27.383333333333336</v>
      </c>
      <c r="BE87" s="99">
        <v>32.65</v>
      </c>
      <c r="BF87" s="99">
        <v>69.833333333333329</v>
      </c>
      <c r="BG87" s="99">
        <v>9.6322222222222234</v>
      </c>
      <c r="BH87" s="99">
        <v>12.733333333333334</v>
      </c>
      <c r="BI87" s="99">
        <v>12.666666666666666</v>
      </c>
      <c r="BJ87" s="99">
        <v>3.5966666666666662</v>
      </c>
      <c r="BK87" s="99">
        <v>62.5</v>
      </c>
      <c r="BL87" s="99">
        <v>9.5566666666666666</v>
      </c>
      <c r="BM87" s="99">
        <v>11.11</v>
      </c>
    </row>
    <row r="88" spans="1:65" x14ac:dyDescent="0.35">
      <c r="A88" s="13">
        <v>1744100870</v>
      </c>
      <c r="B88" s="14" t="s">
        <v>314</v>
      </c>
      <c r="C88" s="14" t="s">
        <v>327</v>
      </c>
      <c r="D88" s="14" t="s">
        <v>328</v>
      </c>
      <c r="E88" s="99">
        <v>13.863333333333335</v>
      </c>
      <c r="F88" s="99">
        <v>5.7705925925925925</v>
      </c>
      <c r="G88" s="99">
        <v>4.666666666666667</v>
      </c>
      <c r="H88" s="99">
        <v>1.3466666666666669</v>
      </c>
      <c r="I88" s="99">
        <v>1.1366666666666665</v>
      </c>
      <c r="J88" s="99">
        <v>4.6333333333333337</v>
      </c>
      <c r="K88" s="99">
        <v>3.7666666666666671</v>
      </c>
      <c r="L88" s="99">
        <v>1.5533333333333335</v>
      </c>
      <c r="M88" s="99">
        <v>4.3466666666666667</v>
      </c>
      <c r="N88" s="99">
        <v>5.1033333333333335</v>
      </c>
      <c r="O88" s="99">
        <v>0.76082083333333339</v>
      </c>
      <c r="P88" s="99">
        <v>1.9733333333333334</v>
      </c>
      <c r="Q88" s="99">
        <v>3.4499999999999997</v>
      </c>
      <c r="R88" s="99">
        <v>4.5066666666666668</v>
      </c>
      <c r="S88" s="99">
        <v>5.6166666666666671</v>
      </c>
      <c r="T88" s="99">
        <v>3.92</v>
      </c>
      <c r="U88" s="99">
        <v>5.1433333333333335</v>
      </c>
      <c r="V88" s="99">
        <v>1.4533333333333334</v>
      </c>
      <c r="W88" s="99">
        <v>2.3433333333333333</v>
      </c>
      <c r="X88" s="99">
        <v>1.93</v>
      </c>
      <c r="Y88" s="99">
        <v>18.716666666666669</v>
      </c>
      <c r="Z88" s="99">
        <v>6.82</v>
      </c>
      <c r="AA88" s="99">
        <v>3.7633333333333332</v>
      </c>
      <c r="AB88" s="99">
        <v>1.86</v>
      </c>
      <c r="AC88" s="99">
        <v>3.8766666666666665</v>
      </c>
      <c r="AD88" s="99">
        <v>2.7566666666666664</v>
      </c>
      <c r="AE88" s="92">
        <v>1115.2766666666666</v>
      </c>
      <c r="AF88" s="92">
        <v>400000</v>
      </c>
      <c r="AG88" s="100">
        <v>6.905666666666666</v>
      </c>
      <c r="AH88" s="92">
        <v>1978.3381130838188</v>
      </c>
      <c r="AI88" s="99" t="s">
        <v>810</v>
      </c>
      <c r="AJ88" s="99">
        <v>88.049056407506569</v>
      </c>
      <c r="AK88" s="99">
        <v>93.025395950156849</v>
      </c>
      <c r="AL88" s="99">
        <v>181.07999999999998</v>
      </c>
      <c r="AM88" s="99">
        <v>195.03195000000002</v>
      </c>
      <c r="AN88" s="99">
        <v>72.5</v>
      </c>
      <c r="AO88" s="101">
        <v>3.6041666666666665</v>
      </c>
      <c r="AP88" s="99">
        <v>120.83333333333333</v>
      </c>
      <c r="AQ88" s="99">
        <v>121.66666666666667</v>
      </c>
      <c r="AR88" s="99">
        <v>100</v>
      </c>
      <c r="AS88" s="99">
        <v>10.263333333333334</v>
      </c>
      <c r="AT88" s="99">
        <v>493.33333333333331</v>
      </c>
      <c r="AU88" s="99">
        <v>4.1566666666666672</v>
      </c>
      <c r="AV88" s="99">
        <v>14.323333333333332</v>
      </c>
      <c r="AW88" s="99">
        <v>3.9333333333333336</v>
      </c>
      <c r="AX88" s="99">
        <v>15</v>
      </c>
      <c r="AY88" s="99">
        <v>30</v>
      </c>
      <c r="AZ88" s="99">
        <v>3.7566666666666664</v>
      </c>
      <c r="BA88" s="99">
        <v>1.1966666666666665</v>
      </c>
      <c r="BB88" s="99">
        <v>14.99</v>
      </c>
      <c r="BC88" s="99">
        <v>17.656666666666666</v>
      </c>
      <c r="BD88" s="99">
        <v>22.99</v>
      </c>
      <c r="BE88" s="99">
        <v>29.156666666666666</v>
      </c>
      <c r="BF88" s="99">
        <v>79.166666666666671</v>
      </c>
      <c r="BG88" s="99">
        <v>8.58</v>
      </c>
      <c r="BH88" s="99">
        <v>10.959999999999999</v>
      </c>
      <c r="BI88" s="99">
        <v>20</v>
      </c>
      <c r="BJ88" s="99">
        <v>3.8800000000000003</v>
      </c>
      <c r="BK88" s="99">
        <v>50</v>
      </c>
      <c r="BL88" s="99">
        <v>9.4266666666666676</v>
      </c>
      <c r="BM88" s="99">
        <v>11.346666666666666</v>
      </c>
    </row>
    <row r="89" spans="1:65" x14ac:dyDescent="0.35">
      <c r="A89" s="13">
        <v>1814020100</v>
      </c>
      <c r="B89" s="14" t="s">
        <v>329</v>
      </c>
      <c r="C89" s="14" t="s">
        <v>330</v>
      </c>
      <c r="D89" s="14" t="s">
        <v>331</v>
      </c>
      <c r="E89" s="99">
        <v>14.036666666666667</v>
      </c>
      <c r="F89" s="99">
        <v>5.8836121673003801</v>
      </c>
      <c r="G89" s="99">
        <v>5.083333333333333</v>
      </c>
      <c r="H89" s="99">
        <v>1.7433333333333334</v>
      </c>
      <c r="I89" s="99">
        <v>1.2466666666666668</v>
      </c>
      <c r="J89" s="99">
        <v>4.7833333333333341</v>
      </c>
      <c r="K89" s="99">
        <v>4.3999999999999995</v>
      </c>
      <c r="L89" s="99">
        <v>1.6566666666666665</v>
      </c>
      <c r="M89" s="99">
        <v>4.456666666666667</v>
      </c>
      <c r="N89" s="99">
        <v>5.0133333333333328</v>
      </c>
      <c r="O89" s="99">
        <v>0.69</v>
      </c>
      <c r="P89" s="99">
        <v>1.9533333333333331</v>
      </c>
      <c r="Q89" s="99">
        <v>3.8966666666666665</v>
      </c>
      <c r="R89" s="99">
        <v>4.38</v>
      </c>
      <c r="S89" s="99">
        <v>5.6966666666666681</v>
      </c>
      <c r="T89" s="99">
        <v>4.3500000000000005</v>
      </c>
      <c r="U89" s="99">
        <v>5.5100000000000007</v>
      </c>
      <c r="V89" s="99">
        <v>1.5166666666666666</v>
      </c>
      <c r="W89" s="99">
        <v>2.6833333333333336</v>
      </c>
      <c r="X89" s="99">
        <v>2.1333333333333333</v>
      </c>
      <c r="Y89" s="99">
        <v>20.176666666666666</v>
      </c>
      <c r="Z89" s="99">
        <v>7.9033333333333333</v>
      </c>
      <c r="AA89" s="99">
        <v>3.9333333333333331</v>
      </c>
      <c r="AB89" s="99">
        <v>1.6933333333333334</v>
      </c>
      <c r="AC89" s="99">
        <v>3.86</v>
      </c>
      <c r="AD89" s="99">
        <v>2.86</v>
      </c>
      <c r="AE89" s="92">
        <v>1352.3266666666666</v>
      </c>
      <c r="AF89" s="92">
        <v>489491</v>
      </c>
      <c r="AG89" s="100">
        <v>7.0392222222222216</v>
      </c>
      <c r="AH89" s="92">
        <v>2453.0785829475967</v>
      </c>
      <c r="AI89" s="99" t="s">
        <v>810</v>
      </c>
      <c r="AJ89" s="99">
        <v>99.757145584398515</v>
      </c>
      <c r="AK89" s="99">
        <v>107.21997281484643</v>
      </c>
      <c r="AL89" s="99">
        <v>206.98000000000002</v>
      </c>
      <c r="AM89" s="99">
        <v>190.01894999999999</v>
      </c>
      <c r="AN89" s="99">
        <v>47.163333333333334</v>
      </c>
      <c r="AO89" s="101">
        <v>3.5610833333333338</v>
      </c>
      <c r="AP89" s="99">
        <v>173.41</v>
      </c>
      <c r="AQ89" s="99">
        <v>108.22333333333334</v>
      </c>
      <c r="AR89" s="99">
        <v>104.94333333333333</v>
      </c>
      <c r="AS89" s="99">
        <v>10.843333333333334</v>
      </c>
      <c r="AT89" s="99">
        <v>483.43</v>
      </c>
      <c r="AU89" s="99">
        <v>5.79</v>
      </c>
      <c r="AV89" s="99">
        <v>12.449999999999998</v>
      </c>
      <c r="AW89" s="99">
        <v>4.7266666666666666</v>
      </c>
      <c r="AX89" s="99">
        <v>26.416666666666668</v>
      </c>
      <c r="AY89" s="99">
        <v>47.57</v>
      </c>
      <c r="AZ89" s="99">
        <v>3.5533333333333332</v>
      </c>
      <c r="BA89" s="99">
        <v>1.3633333333333333</v>
      </c>
      <c r="BB89" s="99">
        <v>14.409999999999998</v>
      </c>
      <c r="BC89" s="99">
        <v>37.43</v>
      </c>
      <c r="BD89" s="99">
        <v>25.846666666666664</v>
      </c>
      <c r="BE89" s="99">
        <v>34.826666666666668</v>
      </c>
      <c r="BF89" s="99">
        <v>100.71999999999998</v>
      </c>
      <c r="BG89" s="99">
        <v>10.802222222222222</v>
      </c>
      <c r="BH89" s="99">
        <v>11.476666666666667</v>
      </c>
      <c r="BI89" s="99">
        <v>16.61</v>
      </c>
      <c r="BJ89" s="99">
        <v>3.42</v>
      </c>
      <c r="BK89" s="99">
        <v>53.083333333333336</v>
      </c>
      <c r="BL89" s="99">
        <v>10.53</v>
      </c>
      <c r="BM89" s="99">
        <v>13.469999999999999</v>
      </c>
    </row>
    <row r="90" spans="1:65" x14ac:dyDescent="0.35">
      <c r="A90" s="13">
        <v>1821140320</v>
      </c>
      <c r="B90" s="14" t="s">
        <v>329</v>
      </c>
      <c r="C90" s="14" t="s">
        <v>332</v>
      </c>
      <c r="D90" s="14" t="s">
        <v>333</v>
      </c>
      <c r="E90" s="99">
        <v>13.204599565751751</v>
      </c>
      <c r="F90" s="99">
        <v>5.0990352741482239</v>
      </c>
      <c r="G90" s="99">
        <v>4.9932013363103707</v>
      </c>
      <c r="H90" s="99">
        <v>1.5509339165605434</v>
      </c>
      <c r="I90" s="99">
        <v>1.1703647579011216</v>
      </c>
      <c r="J90" s="99">
        <v>4.954592399462368</v>
      </c>
      <c r="K90" s="99">
        <v>4.3114208001190724</v>
      </c>
      <c r="L90" s="99">
        <v>1.5712090440411624</v>
      </c>
      <c r="M90" s="99">
        <v>4.5213021351399219</v>
      </c>
      <c r="N90" s="99">
        <v>5.1393050657383528</v>
      </c>
      <c r="O90" s="99">
        <v>0.748328913088109</v>
      </c>
      <c r="P90" s="99">
        <v>1.9604493836188974</v>
      </c>
      <c r="Q90" s="99">
        <v>3.6242645620400125</v>
      </c>
      <c r="R90" s="99">
        <v>4.4499555332423073</v>
      </c>
      <c r="S90" s="99">
        <v>5.6019237751663153</v>
      </c>
      <c r="T90" s="99">
        <v>4.4721914808047147</v>
      </c>
      <c r="U90" s="99">
        <v>5.2114176739136751</v>
      </c>
      <c r="V90" s="99">
        <v>1.4873210255256926</v>
      </c>
      <c r="W90" s="99">
        <v>2.5054546662624069</v>
      </c>
      <c r="X90" s="99">
        <v>1.9901956424733791</v>
      </c>
      <c r="Y90" s="99">
        <v>19.093226356815681</v>
      </c>
      <c r="Z90" s="99">
        <v>7.9427029072594424</v>
      </c>
      <c r="AA90" s="99">
        <v>3.5655027773563148</v>
      </c>
      <c r="AB90" s="99">
        <v>1.7727925989279043</v>
      </c>
      <c r="AC90" s="99">
        <v>3.9097819963034119</v>
      </c>
      <c r="AD90" s="99">
        <v>2.7618408347516432</v>
      </c>
      <c r="AE90" s="92">
        <v>1242.2265084101036</v>
      </c>
      <c r="AF90" s="92">
        <v>291195.30919448793</v>
      </c>
      <c r="AG90" s="100">
        <v>7.1946313074882484</v>
      </c>
      <c r="AH90" s="92">
        <v>1479.0969152893774</v>
      </c>
      <c r="AI90" s="99" t="s">
        <v>810</v>
      </c>
      <c r="AJ90" s="99">
        <v>105.22112946345885</v>
      </c>
      <c r="AK90" s="99">
        <v>95.155722335517055</v>
      </c>
      <c r="AL90" s="99">
        <v>200.38</v>
      </c>
      <c r="AM90" s="99">
        <v>190.02844295113957</v>
      </c>
      <c r="AN90" s="99">
        <v>66.483973140356071</v>
      </c>
      <c r="AO90" s="101">
        <v>3.5296143307620382</v>
      </c>
      <c r="AP90" s="99">
        <v>123.21980230436505</v>
      </c>
      <c r="AQ90" s="99">
        <v>191.39205160672202</v>
      </c>
      <c r="AR90" s="99">
        <v>169.4646110003271</v>
      </c>
      <c r="AS90" s="99">
        <v>10.407134568192118</v>
      </c>
      <c r="AT90" s="99">
        <v>497.54631439156827</v>
      </c>
      <c r="AU90" s="99">
        <v>4.8707337610461261</v>
      </c>
      <c r="AV90" s="99">
        <v>12.793653617195886</v>
      </c>
      <c r="AW90" s="99">
        <v>5.4938924623269259</v>
      </c>
      <c r="AX90" s="99">
        <v>19.333554669366318</v>
      </c>
      <c r="AY90" s="99">
        <v>35.198075521436259</v>
      </c>
      <c r="AZ90" s="99">
        <v>3.7361515665337115</v>
      </c>
      <c r="BA90" s="99">
        <v>1.2729030509614605</v>
      </c>
      <c r="BB90" s="99">
        <v>16.732691466410209</v>
      </c>
      <c r="BC90" s="99">
        <v>32.168138003942921</v>
      </c>
      <c r="BD90" s="99">
        <v>29.258965766754088</v>
      </c>
      <c r="BE90" s="99">
        <v>38.91156450297715</v>
      </c>
      <c r="BF90" s="99">
        <v>87.15047890460788</v>
      </c>
      <c r="BG90" s="99">
        <v>9.7825936561009588</v>
      </c>
      <c r="BH90" s="99">
        <v>10.403729402363863</v>
      </c>
      <c r="BI90" s="99">
        <v>16.289794400100007</v>
      </c>
      <c r="BJ90" s="99">
        <v>3.9941609733902319</v>
      </c>
      <c r="BK90" s="99">
        <v>69.353050801072044</v>
      </c>
      <c r="BL90" s="99">
        <v>9.6118392328646873</v>
      </c>
      <c r="BM90" s="99">
        <v>11.58349857437824</v>
      </c>
    </row>
    <row r="91" spans="1:65" x14ac:dyDescent="0.35">
      <c r="A91" s="13">
        <v>1821780340</v>
      </c>
      <c r="B91" s="14" t="s">
        <v>329</v>
      </c>
      <c r="C91" s="14" t="s">
        <v>334</v>
      </c>
      <c r="D91" s="14" t="s">
        <v>335</v>
      </c>
      <c r="E91" s="99">
        <v>13.894727329782855</v>
      </c>
      <c r="F91" s="99">
        <v>5.7368831739060466</v>
      </c>
      <c r="G91" s="99">
        <v>4.6349517713355288</v>
      </c>
      <c r="H91" s="99">
        <v>1.3650243689045587</v>
      </c>
      <c r="I91" s="99">
        <v>1.1243070049620862</v>
      </c>
      <c r="J91" s="99">
        <v>4.4993547896452064</v>
      </c>
      <c r="K91" s="99">
        <v>3.7846641405925161</v>
      </c>
      <c r="L91" s="99">
        <v>1.5426453217735856</v>
      </c>
      <c r="M91" s="99">
        <v>4.2803601843644232</v>
      </c>
      <c r="N91" s="99">
        <v>5.1267850379966866</v>
      </c>
      <c r="O91" s="99">
        <v>0.74742159217409221</v>
      </c>
      <c r="P91" s="99">
        <v>1.9477400869644319</v>
      </c>
      <c r="Q91" s="99">
        <v>3.4659250166694071</v>
      </c>
      <c r="R91" s="99">
        <v>4.4320647399664352</v>
      </c>
      <c r="S91" s="99">
        <v>5.5839820762500096</v>
      </c>
      <c r="T91" s="99">
        <v>3.9320848867609244</v>
      </c>
      <c r="U91" s="99">
        <v>5.1132057735828793</v>
      </c>
      <c r="V91" s="99">
        <v>1.4494546024227173</v>
      </c>
      <c r="W91" s="99">
        <v>2.3173043810577387</v>
      </c>
      <c r="X91" s="99">
        <v>1.9234378830284828</v>
      </c>
      <c r="Y91" s="99">
        <v>18.805417696074382</v>
      </c>
      <c r="Z91" s="99">
        <v>6.5403965186900352</v>
      </c>
      <c r="AA91" s="99">
        <v>3.3022993145568056</v>
      </c>
      <c r="AB91" s="99">
        <v>1.6813535643849153</v>
      </c>
      <c r="AC91" s="99">
        <v>3.7840169257017631</v>
      </c>
      <c r="AD91" s="99">
        <v>2.7036154081309292</v>
      </c>
      <c r="AE91" s="92">
        <v>1052.7507359518004</v>
      </c>
      <c r="AF91" s="92">
        <v>353368.64476959471</v>
      </c>
      <c r="AG91" s="100">
        <v>7.0521317843551294</v>
      </c>
      <c r="AH91" s="92">
        <v>1772.1526281389367</v>
      </c>
      <c r="AI91" s="99" t="s">
        <v>810</v>
      </c>
      <c r="AJ91" s="99">
        <v>119.92209387316957</v>
      </c>
      <c r="AK91" s="99">
        <v>139.39598851152184</v>
      </c>
      <c r="AL91" s="99">
        <v>259.32</v>
      </c>
      <c r="AM91" s="99">
        <v>189.86407587221035</v>
      </c>
      <c r="AN91" s="99">
        <v>50.225057696110063</v>
      </c>
      <c r="AO91" s="101">
        <v>3.2495251383765402</v>
      </c>
      <c r="AP91" s="99">
        <v>94.055495703437899</v>
      </c>
      <c r="AQ91" s="99">
        <v>105.07482055556063</v>
      </c>
      <c r="AR91" s="99">
        <v>103.50976159811154</v>
      </c>
      <c r="AS91" s="99">
        <v>10.255226327091981</v>
      </c>
      <c r="AT91" s="99">
        <v>470.38034759997009</v>
      </c>
      <c r="AU91" s="99">
        <v>5.199127970492893</v>
      </c>
      <c r="AV91" s="99">
        <v>11.241604208448996</v>
      </c>
      <c r="AW91" s="99">
        <v>4.8508226324743227</v>
      </c>
      <c r="AX91" s="99">
        <v>25.335176596128509</v>
      </c>
      <c r="AY91" s="99">
        <v>44.121767614746737</v>
      </c>
      <c r="AZ91" s="99">
        <v>3.704091603003091</v>
      </c>
      <c r="BA91" s="99">
        <v>1.2308106205336309</v>
      </c>
      <c r="BB91" s="99">
        <v>20.307988392804997</v>
      </c>
      <c r="BC91" s="99">
        <v>32.576299436795196</v>
      </c>
      <c r="BD91" s="99">
        <v>31.657153231422544</v>
      </c>
      <c r="BE91" s="99">
        <v>33.892380131240436</v>
      </c>
      <c r="BF91" s="99">
        <v>90.22137366215361</v>
      </c>
      <c r="BG91" s="99">
        <v>4.2076024775821459</v>
      </c>
      <c r="BH91" s="99">
        <v>13.113282340636866</v>
      </c>
      <c r="BI91" s="99">
        <v>16.169095385856096</v>
      </c>
      <c r="BJ91" s="99">
        <v>4.4991871453767258</v>
      </c>
      <c r="BK91" s="99">
        <v>77.783531244917626</v>
      </c>
      <c r="BL91" s="99">
        <v>9.7460723685958772</v>
      </c>
      <c r="BM91" s="99">
        <v>11.373512403036584</v>
      </c>
    </row>
    <row r="92" spans="1:65" x14ac:dyDescent="0.35">
      <c r="A92" s="13">
        <v>1823060400</v>
      </c>
      <c r="B92" s="14" t="s">
        <v>329</v>
      </c>
      <c r="C92" s="14" t="s">
        <v>336</v>
      </c>
      <c r="D92" s="14" t="s">
        <v>337</v>
      </c>
      <c r="E92" s="99">
        <v>13.563333333333333</v>
      </c>
      <c r="F92" s="99">
        <v>6.0984725050916495</v>
      </c>
      <c r="G92" s="99">
        <v>5.083333333333333</v>
      </c>
      <c r="H92" s="99">
        <v>1.6366666666666667</v>
      </c>
      <c r="I92" s="99">
        <v>1.2166666666666666</v>
      </c>
      <c r="J92" s="99">
        <v>4.7433333333333332</v>
      </c>
      <c r="K92" s="99">
        <v>4.2233333333333336</v>
      </c>
      <c r="L92" s="99">
        <v>1.6266666666666669</v>
      </c>
      <c r="M92" s="99">
        <v>4.5533333333333337</v>
      </c>
      <c r="N92" s="99">
        <v>5.083333333333333</v>
      </c>
      <c r="O92" s="99">
        <v>0.69666666666666666</v>
      </c>
      <c r="P92" s="99">
        <v>1.9533333333333331</v>
      </c>
      <c r="Q92" s="99">
        <v>3.7866666666666666</v>
      </c>
      <c r="R92" s="99">
        <v>4.503333333333333</v>
      </c>
      <c r="S92" s="99">
        <v>5.8466666666666667</v>
      </c>
      <c r="T92" s="99">
        <v>4.3066666666666658</v>
      </c>
      <c r="U92" s="99">
        <v>5.3866666666666667</v>
      </c>
      <c r="V92" s="99">
        <v>1.54</v>
      </c>
      <c r="W92" s="99">
        <v>2.5433333333333334</v>
      </c>
      <c r="X92" s="99">
        <v>2.0533333333333332</v>
      </c>
      <c r="Y92" s="99">
        <v>19.86</v>
      </c>
      <c r="Z92" s="99">
        <v>7.9333333333333336</v>
      </c>
      <c r="AA92" s="99">
        <v>3.86</v>
      </c>
      <c r="AB92" s="99">
        <v>1.8566666666666667</v>
      </c>
      <c r="AC92" s="99">
        <v>3.9299999999999997</v>
      </c>
      <c r="AD92" s="99">
        <v>2.8166666666666669</v>
      </c>
      <c r="AE92" s="92">
        <v>1282.47</v>
      </c>
      <c r="AF92" s="92">
        <v>333964</v>
      </c>
      <c r="AG92" s="100">
        <v>6.8148888888888886</v>
      </c>
      <c r="AH92" s="92">
        <v>1635.6924463727646</v>
      </c>
      <c r="AI92" s="99" t="s">
        <v>810</v>
      </c>
      <c r="AJ92" s="99">
        <v>110.90393683575731</v>
      </c>
      <c r="AK92" s="99">
        <v>86.972661838798288</v>
      </c>
      <c r="AL92" s="99">
        <v>197.87</v>
      </c>
      <c r="AM92" s="99">
        <v>192.68994999999998</v>
      </c>
      <c r="AN92" s="99">
        <v>59.65</v>
      </c>
      <c r="AO92" s="101">
        <v>3.3501111111111115</v>
      </c>
      <c r="AP92" s="99">
        <v>104.30333333333333</v>
      </c>
      <c r="AQ92" s="99">
        <v>119.61</v>
      </c>
      <c r="AR92" s="99">
        <v>110</v>
      </c>
      <c r="AS92" s="99">
        <v>10.59</v>
      </c>
      <c r="AT92" s="99">
        <v>528.18999999999994</v>
      </c>
      <c r="AU92" s="99">
        <v>4.7233333333333327</v>
      </c>
      <c r="AV92" s="99">
        <v>12.790000000000001</v>
      </c>
      <c r="AW92" s="99">
        <v>4.9133333333333331</v>
      </c>
      <c r="AX92" s="99">
        <v>26.22</v>
      </c>
      <c r="AY92" s="99">
        <v>33.776666666666664</v>
      </c>
      <c r="AZ92" s="99">
        <v>3.6300000000000003</v>
      </c>
      <c r="BA92" s="99">
        <v>1.3233333333333333</v>
      </c>
      <c r="BB92" s="99">
        <v>14.06</v>
      </c>
      <c r="BC92" s="99">
        <v>39.706666666666671</v>
      </c>
      <c r="BD92" s="99">
        <v>34.493333333333332</v>
      </c>
      <c r="BE92" s="99">
        <v>34.19</v>
      </c>
      <c r="BF92" s="99">
        <v>80.096666666666678</v>
      </c>
      <c r="BG92" s="99">
        <v>20.495833333333334</v>
      </c>
      <c r="BH92" s="99">
        <v>12.753333333333332</v>
      </c>
      <c r="BI92" s="99">
        <v>16.723333333333333</v>
      </c>
      <c r="BJ92" s="99">
        <v>3.4833333333333329</v>
      </c>
      <c r="BK92" s="99">
        <v>58.109999999999992</v>
      </c>
      <c r="BL92" s="99">
        <v>10.063333333333333</v>
      </c>
      <c r="BM92" s="99">
        <v>12.92</v>
      </c>
    </row>
    <row r="93" spans="1:65" x14ac:dyDescent="0.35">
      <c r="A93" s="13">
        <v>1826900550</v>
      </c>
      <c r="B93" s="14" t="s">
        <v>329</v>
      </c>
      <c r="C93" s="14" t="s">
        <v>338</v>
      </c>
      <c r="D93" s="14" t="s">
        <v>339</v>
      </c>
      <c r="E93" s="99">
        <v>13.706666666666665</v>
      </c>
      <c r="F93" s="99">
        <v>5.912415551306565</v>
      </c>
      <c r="G93" s="99">
        <v>5.0533333333333337</v>
      </c>
      <c r="H93" s="99">
        <v>1.61</v>
      </c>
      <c r="I93" s="99">
        <v>1.2066666666666668</v>
      </c>
      <c r="J93" s="99">
        <v>4.7333333333333334</v>
      </c>
      <c r="K93" s="99">
        <v>4.1566666666666663</v>
      </c>
      <c r="L93" s="99">
        <v>1.6199999999999999</v>
      </c>
      <c r="M93" s="99">
        <v>4.4933333333333332</v>
      </c>
      <c r="N93" s="99">
        <v>5.0666666666666673</v>
      </c>
      <c r="O93" s="99">
        <v>0.69666666666666666</v>
      </c>
      <c r="P93" s="99">
        <v>1.9666666666666668</v>
      </c>
      <c r="Q93" s="99">
        <v>3.7566666666666664</v>
      </c>
      <c r="R93" s="99">
        <v>4.46</v>
      </c>
      <c r="S93" s="99">
        <v>5.7700000000000005</v>
      </c>
      <c r="T93" s="99">
        <v>4.333333333333333</v>
      </c>
      <c r="U93" s="99">
        <v>5.3833333333333329</v>
      </c>
      <c r="V93" s="99">
        <v>1.5366666666666664</v>
      </c>
      <c r="W93" s="99">
        <v>2.5299999999999998</v>
      </c>
      <c r="X93" s="99">
        <v>2.0633333333333335</v>
      </c>
      <c r="Y93" s="99">
        <v>19.89</v>
      </c>
      <c r="Z93" s="99">
        <v>7.7299999999999995</v>
      </c>
      <c r="AA93" s="99">
        <v>3.7966666666666669</v>
      </c>
      <c r="AB93" s="99">
        <v>1.83</v>
      </c>
      <c r="AC93" s="99">
        <v>3.8933333333333331</v>
      </c>
      <c r="AD93" s="99">
        <v>2.8200000000000003</v>
      </c>
      <c r="AE93" s="92">
        <v>1336</v>
      </c>
      <c r="AF93" s="92">
        <v>358972</v>
      </c>
      <c r="AG93" s="100">
        <v>7.0148333333333328</v>
      </c>
      <c r="AH93" s="92">
        <v>1794.9129424412165</v>
      </c>
      <c r="AI93" s="99" t="s">
        <v>810</v>
      </c>
      <c r="AJ93" s="99">
        <v>112.33796972666353</v>
      </c>
      <c r="AK93" s="99">
        <v>94.69434967283469</v>
      </c>
      <c r="AL93" s="99">
        <v>207.03</v>
      </c>
      <c r="AM93" s="99">
        <v>190.01894999999999</v>
      </c>
      <c r="AN93" s="99">
        <v>54.633333333333333</v>
      </c>
      <c r="AO93" s="101">
        <v>3.3858333333333328</v>
      </c>
      <c r="AP93" s="99">
        <v>73.373333333333335</v>
      </c>
      <c r="AQ93" s="99">
        <v>99.193333333333328</v>
      </c>
      <c r="AR93" s="99">
        <v>109.25999999999999</v>
      </c>
      <c r="AS93" s="99">
        <v>10.700000000000001</v>
      </c>
      <c r="AT93" s="99">
        <v>509.36333333333329</v>
      </c>
      <c r="AU93" s="99">
        <v>4.7266666666666666</v>
      </c>
      <c r="AV93" s="99">
        <v>12.39</v>
      </c>
      <c r="AW93" s="99">
        <v>4.8866666666666667</v>
      </c>
      <c r="AX93" s="99">
        <v>19.533333333333331</v>
      </c>
      <c r="AY93" s="99">
        <v>39.033333333333331</v>
      </c>
      <c r="AZ93" s="99">
        <v>3.67</v>
      </c>
      <c r="BA93" s="99">
        <v>1.3333333333333333</v>
      </c>
      <c r="BB93" s="99">
        <v>14.49</v>
      </c>
      <c r="BC93" s="99">
        <v>48.476666666666667</v>
      </c>
      <c r="BD93" s="99">
        <v>29.41333333333333</v>
      </c>
      <c r="BE93" s="99">
        <v>35.200000000000003</v>
      </c>
      <c r="BF93" s="99">
        <v>71.313333333333333</v>
      </c>
      <c r="BG93" s="99">
        <v>14.99</v>
      </c>
      <c r="BH93" s="99">
        <v>10.913333333333334</v>
      </c>
      <c r="BI93" s="99">
        <v>18.7</v>
      </c>
      <c r="BJ93" s="99">
        <v>3.72</v>
      </c>
      <c r="BK93" s="99">
        <v>67.283333333333331</v>
      </c>
      <c r="BL93" s="99">
        <v>10.3</v>
      </c>
      <c r="BM93" s="99">
        <v>13.066666666666665</v>
      </c>
    </row>
    <row r="94" spans="1:65" x14ac:dyDescent="0.35">
      <c r="A94" s="13">
        <v>1829020100</v>
      </c>
      <c r="B94" s="14" t="s">
        <v>329</v>
      </c>
      <c r="C94" s="14" t="s">
        <v>340</v>
      </c>
      <c r="D94" s="14" t="s">
        <v>341</v>
      </c>
      <c r="E94" s="99">
        <v>13.549999999999999</v>
      </c>
      <c r="F94" s="99">
        <v>5.9557770455793522</v>
      </c>
      <c r="G94" s="99">
        <v>5.14</v>
      </c>
      <c r="H94" s="99">
        <v>1.6066666666666667</v>
      </c>
      <c r="I94" s="99">
        <v>1.17</v>
      </c>
      <c r="J94" s="99">
        <v>4.6900000000000004</v>
      </c>
      <c r="K94" s="99">
        <v>4.2666666666666666</v>
      </c>
      <c r="L94" s="99">
        <v>1.6066666666666667</v>
      </c>
      <c r="M94" s="99">
        <v>4.5533333333333337</v>
      </c>
      <c r="N94" s="99">
        <v>5.003333333333333</v>
      </c>
      <c r="O94" s="99">
        <v>0.69333333333333336</v>
      </c>
      <c r="P94" s="99">
        <v>1.9533333333333331</v>
      </c>
      <c r="Q94" s="99">
        <v>3.64</v>
      </c>
      <c r="R94" s="99">
        <v>4.4666666666666677</v>
      </c>
      <c r="S94" s="99">
        <v>5.6866666666666674</v>
      </c>
      <c r="T94" s="99">
        <v>4.293333333333333</v>
      </c>
      <c r="U94" s="99">
        <v>5.23</v>
      </c>
      <c r="V94" s="99">
        <v>1.5066666666666668</v>
      </c>
      <c r="W94" s="99">
        <v>2.52</v>
      </c>
      <c r="X94" s="99">
        <v>2.023333333333333</v>
      </c>
      <c r="Y94" s="99">
        <v>19.333333333333332</v>
      </c>
      <c r="Z94" s="99">
        <v>7.916666666666667</v>
      </c>
      <c r="AA94" s="99">
        <v>3.84</v>
      </c>
      <c r="AB94" s="99">
        <v>1.7533333333333332</v>
      </c>
      <c r="AC94" s="99">
        <v>3.9033333333333338</v>
      </c>
      <c r="AD94" s="99">
        <v>2.78</v>
      </c>
      <c r="AE94" s="92">
        <v>852.05333333333328</v>
      </c>
      <c r="AF94" s="92">
        <v>317177.66666666669</v>
      </c>
      <c r="AG94" s="100">
        <v>6.775555555555556</v>
      </c>
      <c r="AH94" s="92">
        <v>1547.2934375818502</v>
      </c>
      <c r="AI94" s="99" t="s">
        <v>810</v>
      </c>
      <c r="AJ94" s="99">
        <v>94.758201529444435</v>
      </c>
      <c r="AK94" s="99">
        <v>121.46136620278905</v>
      </c>
      <c r="AL94" s="99">
        <v>216.22</v>
      </c>
      <c r="AM94" s="99">
        <v>189.66995</v>
      </c>
      <c r="AN94" s="99">
        <v>41.11</v>
      </c>
      <c r="AO94" s="101">
        <v>3.4864999999999995</v>
      </c>
      <c r="AP94" s="99">
        <v>138</v>
      </c>
      <c r="AQ94" s="99">
        <v>128.66999999999999</v>
      </c>
      <c r="AR94" s="99">
        <v>96.11</v>
      </c>
      <c r="AS94" s="99">
        <v>10.38</v>
      </c>
      <c r="AT94" s="99">
        <v>486.44333333333333</v>
      </c>
      <c r="AU94" s="99">
        <v>4.4966666666666661</v>
      </c>
      <c r="AV94" s="99">
        <v>13.99</v>
      </c>
      <c r="AW94" s="99">
        <v>5.6733333333333329</v>
      </c>
      <c r="AX94" s="99">
        <v>22.11</v>
      </c>
      <c r="AY94" s="99">
        <v>28.083333333333332</v>
      </c>
      <c r="AZ94" s="99">
        <v>3.6199999999999997</v>
      </c>
      <c r="BA94" s="99">
        <v>1.2666666666666666</v>
      </c>
      <c r="BB94" s="99">
        <v>13.056666666666667</v>
      </c>
      <c r="BC94" s="99">
        <v>14.773333333333333</v>
      </c>
      <c r="BD94" s="99">
        <v>15.213333333333333</v>
      </c>
      <c r="BE94" s="99">
        <v>22.513333333333332</v>
      </c>
      <c r="BF94" s="99">
        <v>63.609999999999992</v>
      </c>
      <c r="BG94" s="99">
        <v>19.489999999999998</v>
      </c>
      <c r="BH94" s="99">
        <v>9.4966666666666679</v>
      </c>
      <c r="BI94" s="99">
        <v>15.5</v>
      </c>
      <c r="BJ94" s="99">
        <v>3.4</v>
      </c>
      <c r="BK94" s="99">
        <v>58.740000000000009</v>
      </c>
      <c r="BL94" s="99">
        <v>9.9499999999999993</v>
      </c>
      <c r="BM94" s="99">
        <v>11.846666666666666</v>
      </c>
    </row>
    <row r="95" spans="1:65" x14ac:dyDescent="0.35">
      <c r="A95" s="13">
        <v>1829200720</v>
      </c>
      <c r="B95" s="14" t="s">
        <v>329</v>
      </c>
      <c r="C95" s="14" t="s">
        <v>872</v>
      </c>
      <c r="D95" s="14" t="s">
        <v>873</v>
      </c>
      <c r="E95" s="99">
        <v>14.134033091792668</v>
      </c>
      <c r="F95" s="99">
        <v>5.9015700855746518</v>
      </c>
      <c r="G95" s="99">
        <v>4.9700399942710236</v>
      </c>
      <c r="H95" s="99">
        <v>1.5244095449278714</v>
      </c>
      <c r="I95" s="99">
        <v>1.1323336674358917</v>
      </c>
      <c r="J95" s="99">
        <v>4.6302474914631775</v>
      </c>
      <c r="K95" s="99">
        <v>4.1448856813050314</v>
      </c>
      <c r="L95" s="99">
        <v>1.5373336541158176</v>
      </c>
      <c r="M95" s="99">
        <v>4.509623348996155</v>
      </c>
      <c r="N95" s="99">
        <v>4.9985560474933566</v>
      </c>
      <c r="O95" s="99">
        <v>0.69438257848036766</v>
      </c>
      <c r="P95" s="99">
        <v>1.9624867477075998</v>
      </c>
      <c r="Q95" s="99">
        <v>3.5070247412781144</v>
      </c>
      <c r="R95" s="99">
        <v>4.4345944191639672</v>
      </c>
      <c r="S95" s="99">
        <v>5.7127558364109419</v>
      </c>
      <c r="T95" s="99">
        <v>4.1533923931645598</v>
      </c>
      <c r="U95" s="99">
        <v>5.2760237019254728</v>
      </c>
      <c r="V95" s="99">
        <v>1.460392270517354</v>
      </c>
      <c r="W95" s="99">
        <v>2.4593217879085727</v>
      </c>
      <c r="X95" s="99">
        <v>1.9596949753917194</v>
      </c>
      <c r="Y95" s="99">
        <v>18.851744514606104</v>
      </c>
      <c r="Z95" s="99">
        <v>7.3592101452204632</v>
      </c>
      <c r="AA95" s="99">
        <v>3.6349989922619126</v>
      </c>
      <c r="AB95" s="99">
        <v>1.8018785451854626</v>
      </c>
      <c r="AC95" s="99">
        <v>3.8629294996647232</v>
      </c>
      <c r="AD95" s="99">
        <v>2.766437760622507</v>
      </c>
      <c r="AE95" s="92">
        <v>1225.8301402139944</v>
      </c>
      <c r="AF95" s="92">
        <v>441821.81502343743</v>
      </c>
      <c r="AG95" s="100">
        <v>6.8174261891093009</v>
      </c>
      <c r="AH95" s="92">
        <v>2162.9533963729305</v>
      </c>
      <c r="AI95" s="99" t="s">
        <v>810</v>
      </c>
      <c r="AJ95" s="99">
        <v>104.12019621471673</v>
      </c>
      <c r="AK95" s="99">
        <v>119.66726636174467</v>
      </c>
      <c r="AL95" s="99">
        <v>223.79000000000002</v>
      </c>
      <c r="AM95" s="99">
        <v>190.17394417468356</v>
      </c>
      <c r="AN95" s="99">
        <v>57.362417080583384</v>
      </c>
      <c r="AO95" s="101">
        <v>3.4571525212391179</v>
      </c>
      <c r="AP95" s="99">
        <v>121.06493667617087</v>
      </c>
      <c r="AQ95" s="99">
        <v>123.37524609600469</v>
      </c>
      <c r="AR95" s="99">
        <v>140.02776503877143</v>
      </c>
      <c r="AS95" s="99">
        <v>10.23816039209683</v>
      </c>
      <c r="AT95" s="99">
        <v>516.4126903340217</v>
      </c>
      <c r="AU95" s="99">
        <v>4.8013923116283959</v>
      </c>
      <c r="AV95" s="99">
        <v>11.423171266442141</v>
      </c>
      <c r="AW95" s="99">
        <v>4.788136761463254</v>
      </c>
      <c r="AX95" s="99">
        <v>21.111187468248627</v>
      </c>
      <c r="AY95" s="99">
        <v>34.914241225106075</v>
      </c>
      <c r="AZ95" s="99">
        <v>3.8004962067617853</v>
      </c>
      <c r="BA95" s="99">
        <v>1.2078739878584159</v>
      </c>
      <c r="BB95" s="99">
        <v>16.859945045424855</v>
      </c>
      <c r="BC95" s="99">
        <v>56.352252283534632</v>
      </c>
      <c r="BD95" s="99">
        <v>33.288777996163354</v>
      </c>
      <c r="BE95" s="99">
        <v>52.580218382708985</v>
      </c>
      <c r="BF95" s="99">
        <v>71.540035874605266</v>
      </c>
      <c r="BG95" s="99">
        <v>14.84409020434869</v>
      </c>
      <c r="BH95" s="99">
        <v>9.0881154172280549</v>
      </c>
      <c r="BI95" s="99">
        <v>19.270408762947252</v>
      </c>
      <c r="BJ95" s="99">
        <v>3.5174206331661897</v>
      </c>
      <c r="BK95" s="99">
        <v>59.161458178496311</v>
      </c>
      <c r="BL95" s="99">
        <v>9.8311441940619186</v>
      </c>
      <c r="BM95" s="99">
        <v>12.891718883159809</v>
      </c>
    </row>
    <row r="96" spans="1:65" x14ac:dyDescent="0.35">
      <c r="A96" s="13">
        <v>1834620780</v>
      </c>
      <c r="B96" s="14" t="s">
        <v>329</v>
      </c>
      <c r="C96" s="14" t="s">
        <v>847</v>
      </c>
      <c r="D96" s="14" t="s">
        <v>848</v>
      </c>
      <c r="E96" s="99">
        <v>13.616511276858526</v>
      </c>
      <c r="F96" s="99">
        <v>5.7368831739060466</v>
      </c>
      <c r="G96" s="99">
        <v>4.7990412189517562</v>
      </c>
      <c r="H96" s="99">
        <v>1.3884315900159001</v>
      </c>
      <c r="I96" s="99">
        <v>1.1310108009818742</v>
      </c>
      <c r="J96" s="99">
        <v>4.58963737590308</v>
      </c>
      <c r="K96" s="99">
        <v>3.7690819756350784</v>
      </c>
      <c r="L96" s="99">
        <v>1.5559786551069188</v>
      </c>
      <c r="M96" s="99">
        <v>4.4170343031213894</v>
      </c>
      <c r="N96" s="99">
        <v>4.8841718161563943</v>
      </c>
      <c r="O96" s="99">
        <v>0.69227371564237072</v>
      </c>
      <c r="P96" s="99">
        <v>1.9542768386749112</v>
      </c>
      <c r="Q96" s="99">
        <v>3.4389781922663274</v>
      </c>
      <c r="R96" s="99">
        <v>4.4720504217568768</v>
      </c>
      <c r="S96" s="99">
        <v>5.7761089471629319</v>
      </c>
      <c r="T96" s="99">
        <v>4.0905377893485566</v>
      </c>
      <c r="U96" s="99">
        <v>5.1500285526431711</v>
      </c>
      <c r="V96" s="99">
        <v>1.4833359527257046</v>
      </c>
      <c r="W96" s="99">
        <v>2.4039956804691247</v>
      </c>
      <c r="X96" s="99">
        <v>1.9502584260864462</v>
      </c>
      <c r="Y96" s="99">
        <v>18.885870111702822</v>
      </c>
      <c r="Z96" s="99">
        <v>7.0155178825345468</v>
      </c>
      <c r="AA96" s="99">
        <v>3.6218005726581857</v>
      </c>
      <c r="AB96" s="99">
        <v>1.7781330280836583</v>
      </c>
      <c r="AC96" s="99">
        <v>3.8371875814340961</v>
      </c>
      <c r="AD96" s="99">
        <v>2.7236046262986471</v>
      </c>
      <c r="AE96" s="92">
        <v>1188.9674028970464</v>
      </c>
      <c r="AF96" s="92">
        <v>256016.08579395685</v>
      </c>
      <c r="AG96" s="100">
        <v>7.3765177785202427</v>
      </c>
      <c r="AH96" s="92">
        <v>1324.5560629633658</v>
      </c>
      <c r="AI96" s="99" t="s">
        <v>810</v>
      </c>
      <c r="AJ96" s="99">
        <v>113.26630580887895</v>
      </c>
      <c r="AK96" s="99">
        <v>123.01248792373453</v>
      </c>
      <c r="AL96" s="99">
        <v>236.28</v>
      </c>
      <c r="AM96" s="99">
        <v>189.86407587221035</v>
      </c>
      <c r="AN96" s="99">
        <v>47.594128523292561</v>
      </c>
      <c r="AO96" s="101">
        <v>3.5077316670096881</v>
      </c>
      <c r="AP96" s="99">
        <v>138.76867717512565</v>
      </c>
      <c r="AQ96" s="99">
        <v>101.43353703353712</v>
      </c>
      <c r="AR96" s="99">
        <v>122.83230690277442</v>
      </c>
      <c r="AS96" s="99">
        <v>10.191652188788291</v>
      </c>
      <c r="AT96" s="99">
        <v>475.45288157717647</v>
      </c>
      <c r="AU96" s="99">
        <v>4.9186531049759203</v>
      </c>
      <c r="AV96" s="99">
        <v>12.178717117922668</v>
      </c>
      <c r="AW96" s="99">
        <v>4.9689304791328732</v>
      </c>
      <c r="AX96" s="99">
        <v>16.499809489599674</v>
      </c>
      <c r="AY96" s="99">
        <v>30.935649038150871</v>
      </c>
      <c r="AZ96" s="99">
        <v>3.6876499774981739</v>
      </c>
      <c r="BA96" s="99">
        <v>1.2950818788509275</v>
      </c>
      <c r="BB96" s="99">
        <v>19.78646964918391</v>
      </c>
      <c r="BC96" s="99">
        <v>51.911012325331036</v>
      </c>
      <c r="BD96" s="99">
        <v>24.541105390179684</v>
      </c>
      <c r="BE96" s="99">
        <v>43.924229137805334</v>
      </c>
      <c r="BF96" s="99">
        <v>90.737615523139354</v>
      </c>
      <c r="BG96" s="99">
        <v>10.406829333184591</v>
      </c>
      <c r="BH96" s="99">
        <v>11.690995563690869</v>
      </c>
      <c r="BI96" s="99">
        <v>11.23570344848674</v>
      </c>
      <c r="BJ96" s="99">
        <v>3.6119145814472398</v>
      </c>
      <c r="BK96" s="99">
        <v>54.970400893837244</v>
      </c>
      <c r="BL96" s="99">
        <v>9.6356945936607818</v>
      </c>
      <c r="BM96" s="99">
        <v>11.823390280359176</v>
      </c>
    </row>
    <row r="97" spans="1:65" x14ac:dyDescent="0.35">
      <c r="A97" s="13">
        <v>1839980840</v>
      </c>
      <c r="B97" s="14" t="s">
        <v>329</v>
      </c>
      <c r="C97" s="14" t="s">
        <v>342</v>
      </c>
      <c r="D97" s="14" t="s">
        <v>343</v>
      </c>
      <c r="E97" s="99">
        <v>13.626666666666665</v>
      </c>
      <c r="F97" s="99">
        <v>5.5683208020050126</v>
      </c>
      <c r="G97" s="99">
        <v>4.7766666666666664</v>
      </c>
      <c r="H97" s="99">
        <v>1.4466666666666665</v>
      </c>
      <c r="I97" s="99">
        <v>1.1199999999999999</v>
      </c>
      <c r="J97" s="99">
        <v>4.6000000000000005</v>
      </c>
      <c r="K97" s="99">
        <v>4</v>
      </c>
      <c r="L97" s="99">
        <v>1.5599999999999998</v>
      </c>
      <c r="M97" s="99">
        <v>4.3833333333333337</v>
      </c>
      <c r="N97" s="99">
        <v>4.9933333333333332</v>
      </c>
      <c r="O97" s="99">
        <v>0.70333333333333325</v>
      </c>
      <c r="P97" s="99">
        <v>1.9466666666666665</v>
      </c>
      <c r="Q97" s="99">
        <v>3.4566666666666666</v>
      </c>
      <c r="R97" s="99">
        <v>4.4866666666666664</v>
      </c>
      <c r="S97" s="99">
        <v>5.7033333333333331</v>
      </c>
      <c r="T97" s="99">
        <v>4.166666666666667</v>
      </c>
      <c r="U97" s="99">
        <v>5.2166666666666668</v>
      </c>
      <c r="V97" s="99">
        <v>1.4766666666666666</v>
      </c>
      <c r="W97" s="99">
        <v>2.4900000000000002</v>
      </c>
      <c r="X97" s="99">
        <v>1.9366666666666665</v>
      </c>
      <c r="Y97" s="99">
        <v>18.82</v>
      </c>
      <c r="Z97" s="99">
        <v>7.23</v>
      </c>
      <c r="AA97" s="99">
        <v>3.6233333333333335</v>
      </c>
      <c r="AB97" s="99">
        <v>1.7766666666666666</v>
      </c>
      <c r="AC97" s="99">
        <v>3.84</v>
      </c>
      <c r="AD97" s="99">
        <v>2.7566666666666664</v>
      </c>
      <c r="AE97" s="92">
        <v>798.33333333333337</v>
      </c>
      <c r="AF97" s="92">
        <v>325000</v>
      </c>
      <c r="AG97" s="100">
        <v>6.9676666666666671</v>
      </c>
      <c r="AH97" s="92">
        <v>1616.7403497764924</v>
      </c>
      <c r="AI97" s="99" t="s">
        <v>810</v>
      </c>
      <c r="AJ97" s="99">
        <v>81.745157291666672</v>
      </c>
      <c r="AK97" s="99">
        <v>114.06452489453073</v>
      </c>
      <c r="AL97" s="99">
        <v>195.81</v>
      </c>
      <c r="AM97" s="99">
        <v>190.01894999999999</v>
      </c>
      <c r="AN97" s="99">
        <v>54.169999999999995</v>
      </c>
      <c r="AO97" s="101">
        <v>3.4068333333333332</v>
      </c>
      <c r="AP97" s="99">
        <v>62</v>
      </c>
      <c r="AQ97" s="99">
        <v>102.21</v>
      </c>
      <c r="AR97" s="99">
        <v>91</v>
      </c>
      <c r="AS97" s="99">
        <v>10.363333333333333</v>
      </c>
      <c r="AT97" s="99">
        <v>482.94666666666672</v>
      </c>
      <c r="AU97" s="99">
        <v>4.7566666666666668</v>
      </c>
      <c r="AV97" s="99">
        <v>12.466666666666667</v>
      </c>
      <c r="AW97" s="99">
        <v>5.47</v>
      </c>
      <c r="AX97" s="99">
        <v>20</v>
      </c>
      <c r="AY97" s="99">
        <v>24.166666666666668</v>
      </c>
      <c r="AZ97" s="99">
        <v>3.7733333333333334</v>
      </c>
      <c r="BA97" s="99">
        <v>1.4000000000000001</v>
      </c>
      <c r="BB97" s="99">
        <v>21.073333333333334</v>
      </c>
      <c r="BC97" s="99">
        <v>25.706666666666667</v>
      </c>
      <c r="BD97" s="99">
        <v>19.786666666666665</v>
      </c>
      <c r="BE97" s="99">
        <v>20.456666666666667</v>
      </c>
      <c r="BF97" s="99">
        <v>85</v>
      </c>
      <c r="BG97" s="99">
        <v>9.3227777777777785</v>
      </c>
      <c r="BH97" s="99">
        <v>6.6566666666666663</v>
      </c>
      <c r="BI97" s="99">
        <v>11</v>
      </c>
      <c r="BJ97" s="99">
        <v>3.5633333333333339</v>
      </c>
      <c r="BK97" s="99">
        <v>50.556666666666672</v>
      </c>
      <c r="BL97" s="99">
        <v>10.173333333333334</v>
      </c>
      <c r="BM97" s="99">
        <v>13.273333333333333</v>
      </c>
    </row>
    <row r="98" spans="1:65" x14ac:dyDescent="0.35">
      <c r="A98" s="13">
        <v>1843780870</v>
      </c>
      <c r="B98" s="14" t="s">
        <v>329</v>
      </c>
      <c r="C98" s="14" t="s">
        <v>344</v>
      </c>
      <c r="D98" s="14" t="s">
        <v>345</v>
      </c>
      <c r="E98" s="99">
        <v>13.786666666666667</v>
      </c>
      <c r="F98" s="99">
        <v>6.3065333333333342</v>
      </c>
      <c r="G98" s="99">
        <v>5.126666666666666</v>
      </c>
      <c r="H98" s="99">
        <v>1.62</v>
      </c>
      <c r="I98" s="99">
        <v>1.1500000000000001</v>
      </c>
      <c r="J98" s="99">
        <v>4.8266666666666671</v>
      </c>
      <c r="K98" s="99">
        <v>4.1533333333333333</v>
      </c>
      <c r="L98" s="99">
        <v>1.58</v>
      </c>
      <c r="M98" s="99">
        <v>4.53</v>
      </c>
      <c r="N98" s="99">
        <v>4.956666666666667</v>
      </c>
      <c r="O98" s="99">
        <v>0.73333333333333339</v>
      </c>
      <c r="P98" s="99">
        <v>2.11</v>
      </c>
      <c r="Q98" s="99">
        <v>3.5666666666666664</v>
      </c>
      <c r="R98" s="99">
        <v>4.4933333333333332</v>
      </c>
      <c r="S98" s="99">
        <v>5.8466666666666667</v>
      </c>
      <c r="T98" s="99">
        <v>4.1766666666666667</v>
      </c>
      <c r="U98" s="99">
        <v>5.2233333333333336</v>
      </c>
      <c r="V98" s="99">
        <v>1.5266666666666666</v>
      </c>
      <c r="W98" s="99">
        <v>2.563333333333333</v>
      </c>
      <c r="X98" s="99">
        <v>1.9566666666666663</v>
      </c>
      <c r="Y98" s="99">
        <v>19.123333333333331</v>
      </c>
      <c r="Z98" s="99">
        <v>7.8299999999999992</v>
      </c>
      <c r="AA98" s="99">
        <v>3.7866666666666666</v>
      </c>
      <c r="AB98" s="99">
        <v>1.8933333333333333</v>
      </c>
      <c r="AC98" s="99">
        <v>3.91</v>
      </c>
      <c r="AD98" s="99">
        <v>2.77</v>
      </c>
      <c r="AE98" s="92">
        <v>1346.2666666666667</v>
      </c>
      <c r="AF98" s="92">
        <v>384216.66666666669</v>
      </c>
      <c r="AG98" s="100">
        <v>6.7366666666666672</v>
      </c>
      <c r="AH98" s="92">
        <v>1868.8744668962433</v>
      </c>
      <c r="AI98" s="99" t="s">
        <v>810</v>
      </c>
      <c r="AJ98" s="99">
        <v>112.10756598648631</v>
      </c>
      <c r="AK98" s="99">
        <v>87.12572087738782</v>
      </c>
      <c r="AL98" s="99">
        <v>199.24</v>
      </c>
      <c r="AM98" s="99">
        <v>190.01894999999999</v>
      </c>
      <c r="AN98" s="99">
        <v>42.166666666666664</v>
      </c>
      <c r="AO98" s="101">
        <v>3.3795000000000002</v>
      </c>
      <c r="AP98" s="99">
        <v>132.22333333333333</v>
      </c>
      <c r="AQ98" s="99">
        <v>117.36</v>
      </c>
      <c r="AR98" s="99">
        <v>99.946666666666673</v>
      </c>
      <c r="AS98" s="99">
        <v>10.4</v>
      </c>
      <c r="AT98" s="99">
        <v>356.33666666666676</v>
      </c>
      <c r="AU98" s="99">
        <v>4.1900000000000004</v>
      </c>
      <c r="AV98" s="99">
        <v>11.036666666666667</v>
      </c>
      <c r="AW98" s="99">
        <v>3.686666666666667</v>
      </c>
      <c r="AX98" s="99">
        <v>20.776666666666667</v>
      </c>
      <c r="AY98" s="99">
        <v>52.066666666666663</v>
      </c>
      <c r="AZ98" s="99">
        <v>3.6633333333333336</v>
      </c>
      <c r="BA98" s="99">
        <v>1.3399999999999999</v>
      </c>
      <c r="BB98" s="99">
        <v>17.006666666666664</v>
      </c>
      <c r="BC98" s="99">
        <v>26.333333333333332</v>
      </c>
      <c r="BD98" s="99">
        <v>20.243333333333332</v>
      </c>
      <c r="BE98" s="99">
        <v>26.50333333333333</v>
      </c>
      <c r="BF98" s="99">
        <v>89.32</v>
      </c>
      <c r="BG98" s="99">
        <v>1.33</v>
      </c>
      <c r="BH98" s="99">
        <v>13.083333333333334</v>
      </c>
      <c r="BI98" s="99">
        <v>10.443333333333333</v>
      </c>
      <c r="BJ98" s="99">
        <v>2.68</v>
      </c>
      <c r="BK98" s="99">
        <v>73.11</v>
      </c>
      <c r="BL98" s="99">
        <v>9.65</v>
      </c>
      <c r="BM98" s="99">
        <v>12.469999999999999</v>
      </c>
    </row>
    <row r="99" spans="1:65" x14ac:dyDescent="0.35">
      <c r="A99" s="13">
        <v>1845460920</v>
      </c>
      <c r="B99" s="14" t="s">
        <v>329</v>
      </c>
      <c r="C99" s="14" t="s">
        <v>346</v>
      </c>
      <c r="D99" s="14" t="s">
        <v>347</v>
      </c>
      <c r="E99" s="99">
        <v>13.996666666666664</v>
      </c>
      <c r="F99" s="99">
        <v>5.9218666666666664</v>
      </c>
      <c r="G99" s="99">
        <v>4.9066666666666672</v>
      </c>
      <c r="H99" s="99">
        <v>1.6233333333333333</v>
      </c>
      <c r="I99" s="99">
        <v>1.1399999999999999</v>
      </c>
      <c r="J99" s="99">
        <v>4.75</v>
      </c>
      <c r="K99" s="99">
        <v>4.1133333333333333</v>
      </c>
      <c r="L99" s="99">
        <v>1.5733333333333333</v>
      </c>
      <c r="M99" s="99">
        <v>4.4433333333333334</v>
      </c>
      <c r="N99" s="99">
        <v>5.1366666666666667</v>
      </c>
      <c r="O99" s="99">
        <v>0.69999999999999984</v>
      </c>
      <c r="P99" s="99">
        <v>1.95</v>
      </c>
      <c r="Q99" s="99">
        <v>3.5400000000000005</v>
      </c>
      <c r="R99" s="99">
        <v>4.5166666666666666</v>
      </c>
      <c r="S99" s="99">
        <v>5.6733333333333329</v>
      </c>
      <c r="T99" s="99">
        <v>4.1033333333333326</v>
      </c>
      <c r="U99" s="99">
        <v>5.1933333333333334</v>
      </c>
      <c r="V99" s="99">
        <v>1.4900000000000002</v>
      </c>
      <c r="W99" s="99">
        <v>2.4966666666666666</v>
      </c>
      <c r="X99" s="99">
        <v>1.9566666666666668</v>
      </c>
      <c r="Y99" s="99">
        <v>18.953333333333333</v>
      </c>
      <c r="Z99" s="99">
        <v>7.3933333333333335</v>
      </c>
      <c r="AA99" s="99">
        <v>3.9033333333333338</v>
      </c>
      <c r="AB99" s="99">
        <v>1.8</v>
      </c>
      <c r="AC99" s="99">
        <v>3.8166666666666664</v>
      </c>
      <c r="AD99" s="99">
        <v>2.7533333333333334</v>
      </c>
      <c r="AE99" s="92">
        <v>1250</v>
      </c>
      <c r="AF99" s="92">
        <v>357444.33333333331</v>
      </c>
      <c r="AG99" s="100">
        <v>6.97</v>
      </c>
      <c r="AH99" s="92">
        <v>1778.865323227549</v>
      </c>
      <c r="AI99" s="99" t="s">
        <v>810</v>
      </c>
      <c r="AJ99" s="99">
        <v>95.499985203135154</v>
      </c>
      <c r="AK99" s="99">
        <v>121.39163571621329</v>
      </c>
      <c r="AL99" s="99">
        <v>216.89</v>
      </c>
      <c r="AM99" s="99">
        <v>190.02650000000003</v>
      </c>
      <c r="AN99" s="99">
        <v>67.326666666666668</v>
      </c>
      <c r="AO99" s="101">
        <v>3.4497083333333336</v>
      </c>
      <c r="AP99" s="99">
        <v>150</v>
      </c>
      <c r="AQ99" s="99">
        <v>146.66666666666666</v>
      </c>
      <c r="AR99" s="99">
        <v>205.92</v>
      </c>
      <c r="AS99" s="99">
        <v>10.293333333333335</v>
      </c>
      <c r="AT99" s="99">
        <v>441.5</v>
      </c>
      <c r="AU99" s="99">
        <v>6.2566666666666668</v>
      </c>
      <c r="AV99" s="99">
        <v>13.246666666666668</v>
      </c>
      <c r="AW99" s="99">
        <v>4.7233333333333336</v>
      </c>
      <c r="AX99" s="99">
        <v>18.5</v>
      </c>
      <c r="AY99" s="99">
        <v>30</v>
      </c>
      <c r="AZ99" s="99">
        <v>3.7133333333333334</v>
      </c>
      <c r="BA99" s="99">
        <v>1.2433333333333334</v>
      </c>
      <c r="BB99" s="99">
        <v>12.9</v>
      </c>
      <c r="BC99" s="99">
        <v>34.333333333333336</v>
      </c>
      <c r="BD99" s="99">
        <v>29.996666666666666</v>
      </c>
      <c r="BE99" s="99">
        <v>35</v>
      </c>
      <c r="BF99" s="99">
        <v>97.666666666666671</v>
      </c>
      <c r="BG99" s="99">
        <v>21.906666666666666</v>
      </c>
      <c r="BH99" s="99">
        <v>9.6300000000000008</v>
      </c>
      <c r="BI99" s="99">
        <v>15</v>
      </c>
      <c r="BJ99" s="99">
        <v>3.81</v>
      </c>
      <c r="BK99" s="99">
        <v>66.5</v>
      </c>
      <c r="BL99" s="99">
        <v>9.9733333333333309</v>
      </c>
      <c r="BM99" s="99">
        <v>12.936666666666667</v>
      </c>
    </row>
    <row r="100" spans="1:65" x14ac:dyDescent="0.35">
      <c r="A100" s="13">
        <v>1911180100</v>
      </c>
      <c r="B100" s="14" t="s">
        <v>348</v>
      </c>
      <c r="C100" s="14" t="s">
        <v>349</v>
      </c>
      <c r="D100" s="14" t="s">
        <v>350</v>
      </c>
      <c r="E100" s="99">
        <v>14.113333333333335</v>
      </c>
      <c r="F100" s="99">
        <v>6.5270053475935823</v>
      </c>
      <c r="G100" s="99">
        <v>5.3433333333333337</v>
      </c>
      <c r="H100" s="99">
        <v>1.3633333333333333</v>
      </c>
      <c r="I100" s="99">
        <v>1.1299999999999999</v>
      </c>
      <c r="J100" s="99">
        <v>4.7233333333333336</v>
      </c>
      <c r="K100" s="99">
        <v>4.0166666666666666</v>
      </c>
      <c r="L100" s="99">
        <v>1.6799999999999997</v>
      </c>
      <c r="M100" s="99">
        <v>4.5233333333333334</v>
      </c>
      <c r="N100" s="99">
        <v>5.0233333333333334</v>
      </c>
      <c r="O100" s="99">
        <v>0.76707477465857543</v>
      </c>
      <c r="P100" s="99">
        <v>1.95</v>
      </c>
      <c r="Q100" s="99">
        <v>3.8266666666666667</v>
      </c>
      <c r="R100" s="99">
        <v>4.5133333333333328</v>
      </c>
      <c r="S100" s="99">
        <v>5.72</v>
      </c>
      <c r="T100" s="99">
        <v>3.6433333333333331</v>
      </c>
      <c r="U100" s="99">
        <v>5.3133333333333335</v>
      </c>
      <c r="V100" s="99">
        <v>1.47</v>
      </c>
      <c r="W100" s="99">
        <v>2.3166666666666669</v>
      </c>
      <c r="X100" s="99">
        <v>2.1</v>
      </c>
      <c r="Y100" s="99">
        <v>18.74666666666667</v>
      </c>
      <c r="Z100" s="99">
        <v>7.0066666666666668</v>
      </c>
      <c r="AA100" s="99">
        <v>3.17</v>
      </c>
      <c r="AB100" s="99">
        <v>1.5599999999999998</v>
      </c>
      <c r="AC100" s="99">
        <v>3.94</v>
      </c>
      <c r="AD100" s="99">
        <v>2.7633333333333336</v>
      </c>
      <c r="AE100" s="92">
        <v>1043.3333333333333</v>
      </c>
      <c r="AF100" s="92">
        <v>403253.33333333331</v>
      </c>
      <c r="AG100" s="100">
        <v>6.9791111111111119</v>
      </c>
      <c r="AH100" s="92">
        <v>2008.9964116588944</v>
      </c>
      <c r="AI100" s="99" t="s">
        <v>810</v>
      </c>
      <c r="AJ100" s="99">
        <v>81.042013389348597</v>
      </c>
      <c r="AK100" s="99">
        <v>101.56223086452077</v>
      </c>
      <c r="AL100" s="99">
        <v>182.60000000000002</v>
      </c>
      <c r="AM100" s="99">
        <v>187.0239</v>
      </c>
      <c r="AN100" s="99">
        <v>57.22</v>
      </c>
      <c r="AO100" s="101">
        <v>3.3811666666666667</v>
      </c>
      <c r="AP100" s="99">
        <v>159.11333333333332</v>
      </c>
      <c r="AQ100" s="99">
        <v>176.92</v>
      </c>
      <c r="AR100" s="99">
        <v>107</v>
      </c>
      <c r="AS100" s="99">
        <v>10.536666666666667</v>
      </c>
      <c r="AT100" s="99">
        <v>512.12666666666667</v>
      </c>
      <c r="AU100" s="99">
        <v>5.2233333333333327</v>
      </c>
      <c r="AV100" s="99">
        <v>12.123333333333335</v>
      </c>
      <c r="AW100" s="99">
        <v>5.09</v>
      </c>
      <c r="AX100" s="99">
        <v>24.39</v>
      </c>
      <c r="AY100" s="99">
        <v>40.5</v>
      </c>
      <c r="AZ100" s="99">
        <v>3.8066666666666666</v>
      </c>
      <c r="BA100" s="99">
        <v>1.42</v>
      </c>
      <c r="BB100" s="99">
        <v>13.770000000000001</v>
      </c>
      <c r="BC100" s="99">
        <v>45.406666666666666</v>
      </c>
      <c r="BD100" s="99">
        <v>29.99</v>
      </c>
      <c r="BE100" s="99">
        <v>41.61</v>
      </c>
      <c r="BF100" s="99">
        <v>119</v>
      </c>
      <c r="BG100" s="99">
        <v>10.158333333333333</v>
      </c>
      <c r="BH100" s="99">
        <v>8.2899999999999991</v>
      </c>
      <c r="BI100" s="99">
        <v>20</v>
      </c>
      <c r="BJ100" s="99">
        <v>3.78</v>
      </c>
      <c r="BK100" s="99">
        <v>48.333333333333336</v>
      </c>
      <c r="BL100" s="99">
        <v>9.65</v>
      </c>
      <c r="BM100" s="99">
        <v>11.606666666666667</v>
      </c>
    </row>
    <row r="101" spans="1:65" x14ac:dyDescent="0.35">
      <c r="A101" s="13">
        <v>1915460177</v>
      </c>
      <c r="B101" s="14" t="s">
        <v>348</v>
      </c>
      <c r="C101" s="14" t="s">
        <v>351</v>
      </c>
      <c r="D101" s="14" t="s">
        <v>352</v>
      </c>
      <c r="E101" s="99">
        <v>13.943333333333335</v>
      </c>
      <c r="F101" s="99">
        <v>5.5450961538461536</v>
      </c>
      <c r="G101" s="99">
        <v>5.3066666666666658</v>
      </c>
      <c r="H101" s="99">
        <v>1.4066666666666665</v>
      </c>
      <c r="I101" s="99">
        <v>1.1333333333333335</v>
      </c>
      <c r="J101" s="99">
        <v>4.72</v>
      </c>
      <c r="K101" s="99">
        <v>3.74</v>
      </c>
      <c r="L101" s="99">
        <v>1.6466666666666665</v>
      </c>
      <c r="M101" s="99">
        <v>4.6433333333333335</v>
      </c>
      <c r="N101" s="99">
        <v>4.7366666666666672</v>
      </c>
      <c r="O101" s="99">
        <v>0.56344856097552543</v>
      </c>
      <c r="P101" s="99">
        <v>1.9466666666666665</v>
      </c>
      <c r="Q101" s="99">
        <v>3.7899999999999996</v>
      </c>
      <c r="R101" s="99">
        <v>4.5</v>
      </c>
      <c r="S101" s="99">
        <v>5.5233333333333334</v>
      </c>
      <c r="T101" s="99">
        <v>3.7466666666666666</v>
      </c>
      <c r="U101" s="99">
        <v>5.1766666666666659</v>
      </c>
      <c r="V101" s="99">
        <v>1.43</v>
      </c>
      <c r="W101" s="99">
        <v>2.2966666666666664</v>
      </c>
      <c r="X101" s="99">
        <v>2.0733333333333328</v>
      </c>
      <c r="Y101" s="99">
        <v>19.133333333333329</v>
      </c>
      <c r="Z101" s="99">
        <v>7.166666666666667</v>
      </c>
      <c r="AA101" s="99">
        <v>3.2566666666666673</v>
      </c>
      <c r="AB101" s="99">
        <v>1.6166666666666665</v>
      </c>
      <c r="AC101" s="99">
        <v>3.8666666666666667</v>
      </c>
      <c r="AD101" s="99">
        <v>2.7033333333333331</v>
      </c>
      <c r="AE101" s="92">
        <v>887.33333333333337</v>
      </c>
      <c r="AF101" s="92">
        <v>276154.33333333331</v>
      </c>
      <c r="AG101" s="100">
        <v>7.2866666666666662</v>
      </c>
      <c r="AH101" s="92">
        <v>1420.5974432788007</v>
      </c>
      <c r="AI101" s="99" t="s">
        <v>810</v>
      </c>
      <c r="AJ101" s="99">
        <v>134.30186675130562</v>
      </c>
      <c r="AK101" s="99">
        <v>95.28991252803921</v>
      </c>
      <c r="AL101" s="99">
        <v>229.59000000000003</v>
      </c>
      <c r="AM101" s="99">
        <v>200.45180000000002</v>
      </c>
      <c r="AN101" s="99">
        <v>62.776666666666664</v>
      </c>
      <c r="AO101" s="101">
        <v>3.374916666666667</v>
      </c>
      <c r="AP101" s="99">
        <v>120.5</v>
      </c>
      <c r="AQ101" s="99">
        <v>171.87666666666667</v>
      </c>
      <c r="AR101" s="99">
        <v>97.533333333333346</v>
      </c>
      <c r="AS101" s="99">
        <v>10.430000000000001</v>
      </c>
      <c r="AT101" s="99">
        <v>506.87999999999994</v>
      </c>
      <c r="AU101" s="99">
        <v>4.8899999999999997</v>
      </c>
      <c r="AV101" s="99">
        <v>12.79</v>
      </c>
      <c r="AW101" s="99">
        <v>5.8233333333333333</v>
      </c>
      <c r="AX101" s="99">
        <v>18.133333333333336</v>
      </c>
      <c r="AY101" s="99">
        <v>28</v>
      </c>
      <c r="AZ101" s="99">
        <v>3.8433333333333337</v>
      </c>
      <c r="BA101" s="99">
        <v>1.2966666666666666</v>
      </c>
      <c r="BB101" s="99">
        <v>20.5</v>
      </c>
      <c r="BC101" s="99">
        <v>26.789999999999996</v>
      </c>
      <c r="BD101" s="99">
        <v>18.606666666666666</v>
      </c>
      <c r="BE101" s="99">
        <v>29.816666666666666</v>
      </c>
      <c r="BF101" s="99">
        <v>95.886666666666656</v>
      </c>
      <c r="BG101" s="99">
        <v>8.2466666666666679</v>
      </c>
      <c r="BH101" s="99">
        <v>9.8333333333333339</v>
      </c>
      <c r="BI101" s="99">
        <v>11.946666666666667</v>
      </c>
      <c r="BJ101" s="99">
        <v>4.083333333333333</v>
      </c>
      <c r="BK101" s="99">
        <v>67.056666666666672</v>
      </c>
      <c r="BL101" s="99">
        <v>9.8333333333333339</v>
      </c>
      <c r="BM101" s="99">
        <v>11.103333333333333</v>
      </c>
    </row>
    <row r="102" spans="1:65" x14ac:dyDescent="0.35">
      <c r="A102" s="13">
        <v>1916300200</v>
      </c>
      <c r="B102" s="14" t="s">
        <v>348</v>
      </c>
      <c r="C102" s="14" t="s">
        <v>353</v>
      </c>
      <c r="D102" s="14" t="s">
        <v>354</v>
      </c>
      <c r="E102" s="99">
        <v>13.920000000000002</v>
      </c>
      <c r="F102" s="99">
        <v>5.6095000000000006</v>
      </c>
      <c r="G102" s="99">
        <v>5.3066666666666658</v>
      </c>
      <c r="H102" s="99">
        <v>1.3666666666666669</v>
      </c>
      <c r="I102" s="99">
        <v>1.1433333333333333</v>
      </c>
      <c r="J102" s="99">
        <v>4.8466666666666667</v>
      </c>
      <c r="K102" s="99">
        <v>3.9666666666666668</v>
      </c>
      <c r="L102" s="99">
        <v>1.7033333333333331</v>
      </c>
      <c r="M102" s="99">
        <v>4.6033333333333335</v>
      </c>
      <c r="N102" s="99">
        <v>4.8133333333333335</v>
      </c>
      <c r="O102" s="99">
        <v>0.68221461451132637</v>
      </c>
      <c r="P102" s="99">
        <v>1.9466666666666665</v>
      </c>
      <c r="Q102" s="99">
        <v>3.9333333333333336</v>
      </c>
      <c r="R102" s="99">
        <v>4.543333333333333</v>
      </c>
      <c r="S102" s="99">
        <v>5.6266666666666678</v>
      </c>
      <c r="T102" s="99">
        <v>3.6633333333333336</v>
      </c>
      <c r="U102" s="99">
        <v>5.3833333333333329</v>
      </c>
      <c r="V102" s="99">
        <v>1.4400000000000002</v>
      </c>
      <c r="W102" s="99">
        <v>2.3166666666666669</v>
      </c>
      <c r="X102" s="99">
        <v>2.09</v>
      </c>
      <c r="Y102" s="99">
        <v>19.146666666666665</v>
      </c>
      <c r="Z102" s="99">
        <v>6.94</v>
      </c>
      <c r="AA102" s="99">
        <v>3.2466666666666666</v>
      </c>
      <c r="AB102" s="99">
        <v>1.5433333333333332</v>
      </c>
      <c r="AC102" s="99">
        <v>3.9899999999999998</v>
      </c>
      <c r="AD102" s="99">
        <v>2.7733333333333334</v>
      </c>
      <c r="AE102" s="92">
        <v>958.78666666666675</v>
      </c>
      <c r="AF102" s="92">
        <v>342152.66666666669</v>
      </c>
      <c r="AG102" s="100">
        <v>7.0683333333333325</v>
      </c>
      <c r="AH102" s="92">
        <v>1718.4785765120687</v>
      </c>
      <c r="AI102" s="99" t="s">
        <v>810</v>
      </c>
      <c r="AJ102" s="99">
        <v>138.09645669290535</v>
      </c>
      <c r="AK102" s="99">
        <v>67.377896488720339</v>
      </c>
      <c r="AL102" s="99">
        <v>205.48</v>
      </c>
      <c r="AM102" s="99">
        <v>187.56195</v>
      </c>
      <c r="AN102" s="99">
        <v>64.396666666666661</v>
      </c>
      <c r="AO102" s="101">
        <v>3.3542777777777779</v>
      </c>
      <c r="AP102" s="99">
        <v>115.67</v>
      </c>
      <c r="AQ102" s="99">
        <v>158.97333333333333</v>
      </c>
      <c r="AR102" s="99">
        <v>105.87333333333333</v>
      </c>
      <c r="AS102" s="99">
        <v>10.573333333333332</v>
      </c>
      <c r="AT102" s="99">
        <v>439.90000000000003</v>
      </c>
      <c r="AU102" s="99">
        <v>5.6566666666666663</v>
      </c>
      <c r="AV102" s="99">
        <v>11.323333333333332</v>
      </c>
      <c r="AW102" s="99">
        <v>5.12</v>
      </c>
      <c r="AX102" s="99">
        <v>25.8</v>
      </c>
      <c r="AY102" s="99">
        <v>35.193333333333335</v>
      </c>
      <c r="AZ102" s="99">
        <v>3.8333333333333335</v>
      </c>
      <c r="BA102" s="99">
        <v>1.3466666666666667</v>
      </c>
      <c r="BB102" s="99">
        <v>14.826666666666668</v>
      </c>
      <c r="BC102" s="99">
        <v>36.793333333333329</v>
      </c>
      <c r="BD102" s="99">
        <v>28.373333333333335</v>
      </c>
      <c r="BE102" s="99">
        <v>36.566666666666663</v>
      </c>
      <c r="BF102" s="99">
        <v>81.33</v>
      </c>
      <c r="BG102" s="99">
        <v>11.385555555555555</v>
      </c>
      <c r="BH102" s="99">
        <v>11.733333333333334</v>
      </c>
      <c r="BI102" s="99">
        <v>17.11</v>
      </c>
      <c r="BJ102" s="99">
        <v>3.543333333333333</v>
      </c>
      <c r="BK102" s="99">
        <v>69.11666666666666</v>
      </c>
      <c r="BL102" s="99">
        <v>9.9700000000000006</v>
      </c>
      <c r="BM102" s="99">
        <v>11.516666666666666</v>
      </c>
    </row>
    <row r="103" spans="1:65" x14ac:dyDescent="0.35">
      <c r="A103" s="13">
        <v>1919340300</v>
      </c>
      <c r="B103" s="14" t="s">
        <v>348</v>
      </c>
      <c r="C103" s="14" t="s">
        <v>355</v>
      </c>
      <c r="D103" s="14" t="s">
        <v>356</v>
      </c>
      <c r="E103" s="99">
        <v>14.08</v>
      </c>
      <c r="F103" s="99">
        <v>5.9644444444444451</v>
      </c>
      <c r="G103" s="99">
        <v>5.2233333333333336</v>
      </c>
      <c r="H103" s="99">
        <v>1.36</v>
      </c>
      <c r="I103" s="99">
        <v>1.1399999999999999</v>
      </c>
      <c r="J103" s="99">
        <v>4.6833333333333336</v>
      </c>
      <c r="K103" s="99">
        <v>3.9766666666666666</v>
      </c>
      <c r="L103" s="99">
        <v>1.6900000000000002</v>
      </c>
      <c r="M103" s="99">
        <v>4.42</v>
      </c>
      <c r="N103" s="99">
        <v>4.9633333333333338</v>
      </c>
      <c r="O103" s="99">
        <v>0.55325770762378601</v>
      </c>
      <c r="P103" s="99">
        <v>1.9466666666666665</v>
      </c>
      <c r="Q103" s="99">
        <v>3.8200000000000003</v>
      </c>
      <c r="R103" s="99">
        <v>4.5199999999999996</v>
      </c>
      <c r="S103" s="99">
        <v>5.6333333333333329</v>
      </c>
      <c r="T103" s="99">
        <v>3.9266666666666672</v>
      </c>
      <c r="U103" s="99">
        <v>5.2433333333333332</v>
      </c>
      <c r="V103" s="99">
        <v>1.5233333333333334</v>
      </c>
      <c r="W103" s="99">
        <v>2.2966666666666669</v>
      </c>
      <c r="X103" s="99">
        <v>2.0666666666666669</v>
      </c>
      <c r="Y103" s="99">
        <v>18.853333333333332</v>
      </c>
      <c r="Z103" s="99">
        <v>7.246666666666667</v>
      </c>
      <c r="AA103" s="99">
        <v>3.47</v>
      </c>
      <c r="AB103" s="99">
        <v>1.7000000000000002</v>
      </c>
      <c r="AC103" s="99">
        <v>3.91</v>
      </c>
      <c r="AD103" s="99">
        <v>2.7733333333333334</v>
      </c>
      <c r="AE103" s="92">
        <v>1108.8899999999999</v>
      </c>
      <c r="AF103" s="92">
        <v>317603.33333333331</v>
      </c>
      <c r="AG103" s="100">
        <v>6.8266666666666653</v>
      </c>
      <c r="AH103" s="92">
        <v>1557.6552744031414</v>
      </c>
      <c r="AI103" s="99" t="s">
        <v>810</v>
      </c>
      <c r="AJ103" s="99">
        <v>91.196330650637208</v>
      </c>
      <c r="AK103" s="99">
        <v>76.858385934240417</v>
      </c>
      <c r="AL103" s="99">
        <v>168.06</v>
      </c>
      <c r="AM103" s="99">
        <v>197.49390000000002</v>
      </c>
      <c r="AN103" s="99">
        <v>59.533333333333339</v>
      </c>
      <c r="AO103" s="101">
        <v>3.4839583333333337</v>
      </c>
      <c r="AP103" s="99">
        <v>95.043333333333337</v>
      </c>
      <c r="AQ103" s="99">
        <v>154.54333333333332</v>
      </c>
      <c r="AR103" s="99">
        <v>102.63666666666666</v>
      </c>
      <c r="AS103" s="99">
        <v>10.473333333333331</v>
      </c>
      <c r="AT103" s="99">
        <v>481.10666666666674</v>
      </c>
      <c r="AU103" s="99">
        <v>4.84</v>
      </c>
      <c r="AV103" s="99">
        <v>11.42</v>
      </c>
      <c r="AW103" s="99">
        <v>4.93</v>
      </c>
      <c r="AX103" s="99">
        <v>31.516666666666666</v>
      </c>
      <c r="AY103" s="99">
        <v>39.699999999999996</v>
      </c>
      <c r="AZ103" s="99">
        <v>3.7399999999999998</v>
      </c>
      <c r="BA103" s="99">
        <v>1.2966666666666666</v>
      </c>
      <c r="BB103" s="99">
        <v>17.540000000000003</v>
      </c>
      <c r="BC103" s="99">
        <v>35.993333333333339</v>
      </c>
      <c r="BD103" s="99">
        <v>25.06</v>
      </c>
      <c r="BE103" s="99">
        <v>33.99</v>
      </c>
      <c r="BF103" s="99">
        <v>99</v>
      </c>
      <c r="BG103" s="99">
        <v>19.989999999999998</v>
      </c>
      <c r="BH103" s="99">
        <v>12.793333333333335</v>
      </c>
      <c r="BI103" s="99">
        <v>17.583333333333332</v>
      </c>
      <c r="BJ103" s="99">
        <v>3.4066666666666667</v>
      </c>
      <c r="BK103" s="99">
        <v>38</v>
      </c>
      <c r="BL103" s="99">
        <v>9.69</v>
      </c>
      <c r="BM103" s="99">
        <v>11.273333333333333</v>
      </c>
    </row>
    <row r="104" spans="1:65" x14ac:dyDescent="0.35">
      <c r="A104" s="13">
        <v>1919780330</v>
      </c>
      <c r="B104" s="14" t="s">
        <v>348</v>
      </c>
      <c r="C104" s="14" t="s">
        <v>801</v>
      </c>
      <c r="D104" s="14" t="s">
        <v>802</v>
      </c>
      <c r="E104" s="99">
        <v>13.90716868957835</v>
      </c>
      <c r="F104" s="99">
        <v>6.3613576939286638</v>
      </c>
      <c r="G104" s="99">
        <v>5.425939091047308</v>
      </c>
      <c r="H104" s="99">
        <v>1.3750613127935629</v>
      </c>
      <c r="I104" s="99">
        <v>1.1845297810808149</v>
      </c>
      <c r="J104" s="99">
        <v>4.8235923990037355</v>
      </c>
      <c r="K104" s="99">
        <v>3.9887373501642003</v>
      </c>
      <c r="L104" s="99">
        <v>1.8053478559080041</v>
      </c>
      <c r="M104" s="99">
        <v>4.6237175299887197</v>
      </c>
      <c r="N104" s="99">
        <v>4.8058262403783445</v>
      </c>
      <c r="O104" s="99">
        <v>0.63898289977736245</v>
      </c>
      <c r="P104" s="99">
        <v>1.9346665835434731</v>
      </c>
      <c r="Q104" s="99">
        <v>4.0981014521522008</v>
      </c>
      <c r="R104" s="99">
        <v>4.6253293458938876</v>
      </c>
      <c r="S104" s="99">
        <v>5.7559365953885866</v>
      </c>
      <c r="T104" s="99">
        <v>3.7873066221235785</v>
      </c>
      <c r="U104" s="99">
        <v>5.3745587476609602</v>
      </c>
      <c r="V104" s="99">
        <v>1.5141579781801855</v>
      </c>
      <c r="W104" s="99">
        <v>2.3106349774194364</v>
      </c>
      <c r="X104" s="99">
        <v>2.2585151487965121</v>
      </c>
      <c r="Y104" s="99">
        <v>19.397965765910754</v>
      </c>
      <c r="Z104" s="99">
        <v>7.155204840699259</v>
      </c>
      <c r="AA104" s="99">
        <v>3.5041595151858362</v>
      </c>
      <c r="AB104" s="99">
        <v>1.6814180198318163</v>
      </c>
      <c r="AC104" s="99">
        <v>4.0861301770275977</v>
      </c>
      <c r="AD104" s="99">
        <v>2.836830141309163</v>
      </c>
      <c r="AE104" s="92">
        <v>796.14506197023923</v>
      </c>
      <c r="AF104" s="92">
        <v>366275.68840255192</v>
      </c>
      <c r="AG104" s="100">
        <v>7.2676884960201233</v>
      </c>
      <c r="AH104" s="92">
        <v>1877.3598276858465</v>
      </c>
      <c r="AI104" s="99" t="s">
        <v>810</v>
      </c>
      <c r="AJ104" s="99">
        <v>81.686679446658729</v>
      </c>
      <c r="AK104" s="99">
        <v>73.022109273376088</v>
      </c>
      <c r="AL104" s="99">
        <v>154.70999999999998</v>
      </c>
      <c r="AM104" s="99">
        <v>186.86966020834771</v>
      </c>
      <c r="AN104" s="99">
        <v>52.491350981080451</v>
      </c>
      <c r="AO104" s="101">
        <v>3.1920152121583079</v>
      </c>
      <c r="AP104" s="99">
        <v>125.16472297739951</v>
      </c>
      <c r="AQ104" s="99">
        <v>129.05399786179797</v>
      </c>
      <c r="AR104" s="99">
        <v>96.597493001069211</v>
      </c>
      <c r="AS104" s="99">
        <v>10.877565575375433</v>
      </c>
      <c r="AT104" s="99">
        <v>495.45278833814899</v>
      </c>
      <c r="AU104" s="99">
        <v>4.8953197716425878</v>
      </c>
      <c r="AV104" s="99">
        <v>11.842050451256002</v>
      </c>
      <c r="AW104" s="99">
        <v>5.0465339127942661</v>
      </c>
      <c r="AX104" s="99">
        <v>20.630711351809627</v>
      </c>
      <c r="AY104" s="99">
        <v>40.999054661072513</v>
      </c>
      <c r="AZ104" s="99">
        <v>3.6909833108315073</v>
      </c>
      <c r="BA104" s="99">
        <v>1.3521794253046997</v>
      </c>
      <c r="BB104" s="99">
        <v>15.181668802258448</v>
      </c>
      <c r="BC104" s="99">
        <v>38.219076132574315</v>
      </c>
      <c r="BD104" s="99">
        <v>25.305037980303066</v>
      </c>
      <c r="BE104" s="99">
        <v>34.326975385838161</v>
      </c>
      <c r="BF104" s="99">
        <v>94.064679994917412</v>
      </c>
      <c r="BG104" s="99">
        <v>15.140298733096147</v>
      </c>
      <c r="BH104" s="99">
        <v>11.16918762156453</v>
      </c>
      <c r="BI104" s="99">
        <v>20.870246136951291</v>
      </c>
      <c r="BJ104" s="99">
        <v>3.2165570481589065</v>
      </c>
      <c r="BK104" s="99">
        <v>48.082444692639996</v>
      </c>
      <c r="BL104" s="99">
        <v>9.8191273414507183</v>
      </c>
      <c r="BM104" s="99">
        <v>11.510738112922553</v>
      </c>
    </row>
    <row r="105" spans="1:65" x14ac:dyDescent="0.35">
      <c r="A105" s="13">
        <v>1920220360</v>
      </c>
      <c r="B105" s="14" t="s">
        <v>348</v>
      </c>
      <c r="C105" s="14" t="s">
        <v>357</v>
      </c>
      <c r="D105" s="14" t="s">
        <v>358</v>
      </c>
      <c r="E105" s="99">
        <v>13.676666666666668</v>
      </c>
      <c r="F105" s="99">
        <v>5.3765000000000001</v>
      </c>
      <c r="G105" s="99">
        <v>5.4733333333333336</v>
      </c>
      <c r="H105" s="99">
        <v>1.4033333333333333</v>
      </c>
      <c r="I105" s="99">
        <v>1.1466666666666665</v>
      </c>
      <c r="J105" s="99">
        <v>4.7700000000000005</v>
      </c>
      <c r="K105" s="99">
        <v>3.97</v>
      </c>
      <c r="L105" s="99">
        <v>1.7466666666666668</v>
      </c>
      <c r="M105" s="99">
        <v>4.3433333333333328</v>
      </c>
      <c r="N105" s="99">
        <v>4.7566666666666668</v>
      </c>
      <c r="O105" s="99">
        <v>0.65164205445610779</v>
      </c>
      <c r="P105" s="99">
        <v>1.9166666666666667</v>
      </c>
      <c r="Q105" s="99">
        <v>4.0100000000000007</v>
      </c>
      <c r="R105" s="99">
        <v>4.580000000000001</v>
      </c>
      <c r="S105" s="99">
        <v>5.7366666666666672</v>
      </c>
      <c r="T105" s="99">
        <v>3.8633333333333333</v>
      </c>
      <c r="U105" s="99">
        <v>5.28</v>
      </c>
      <c r="V105" s="99">
        <v>1.4266666666666665</v>
      </c>
      <c r="W105" s="99">
        <v>2.2966666666666664</v>
      </c>
      <c r="X105" s="99">
        <v>2.1566666666666667</v>
      </c>
      <c r="Y105" s="99">
        <v>19.373333333333335</v>
      </c>
      <c r="Z105" s="99">
        <v>7.1000000000000005</v>
      </c>
      <c r="AA105" s="99">
        <v>3.56</v>
      </c>
      <c r="AB105" s="99">
        <v>1.67</v>
      </c>
      <c r="AC105" s="99">
        <v>4.083333333333333</v>
      </c>
      <c r="AD105" s="99">
        <v>2.8633333333333333</v>
      </c>
      <c r="AE105" s="92">
        <v>1084.3100000000002</v>
      </c>
      <c r="AF105" s="92">
        <v>333169.33333333331</v>
      </c>
      <c r="AG105" s="100">
        <v>7.0203333333333333</v>
      </c>
      <c r="AH105" s="92">
        <v>1665.2925931078983</v>
      </c>
      <c r="AI105" s="99" t="s">
        <v>810</v>
      </c>
      <c r="AJ105" s="99">
        <v>122.01309534145264</v>
      </c>
      <c r="AK105" s="99">
        <v>54.492724234291217</v>
      </c>
      <c r="AL105" s="99">
        <v>176.5</v>
      </c>
      <c r="AM105" s="99">
        <v>187.56195</v>
      </c>
      <c r="AN105" s="99">
        <v>68.44</v>
      </c>
      <c r="AO105" s="101">
        <v>3.4444999999999997</v>
      </c>
      <c r="AP105" s="99">
        <v>127.38666666666667</v>
      </c>
      <c r="AQ105" s="99">
        <v>130</v>
      </c>
      <c r="AR105" s="99">
        <v>85.776666666666657</v>
      </c>
      <c r="AS105" s="99">
        <v>10.823333333333332</v>
      </c>
      <c r="AT105" s="99">
        <v>498.96000000000004</v>
      </c>
      <c r="AU105" s="99">
        <v>5.54</v>
      </c>
      <c r="AV105" s="99">
        <v>12.463333333333333</v>
      </c>
      <c r="AW105" s="99">
        <v>4.916666666666667</v>
      </c>
      <c r="AX105" s="99">
        <v>23.856666666666666</v>
      </c>
      <c r="AY105" s="99">
        <v>34.11</v>
      </c>
      <c r="AZ105" s="99">
        <v>3.59</v>
      </c>
      <c r="BA105" s="99">
        <v>1.3633333333333333</v>
      </c>
      <c r="BB105" s="99">
        <v>15.216666666666667</v>
      </c>
      <c r="BC105" s="99">
        <v>40.580000000000005</v>
      </c>
      <c r="BD105" s="99">
        <v>23.893333333333334</v>
      </c>
      <c r="BE105" s="99">
        <v>27.983333333333334</v>
      </c>
      <c r="BF105" s="99">
        <v>112.38999999999999</v>
      </c>
      <c r="BG105" s="99">
        <v>12.816666666666668</v>
      </c>
      <c r="BH105" s="99">
        <v>8.6833333333333336</v>
      </c>
      <c r="BI105" s="99">
        <v>15.386666666666665</v>
      </c>
      <c r="BJ105" s="99">
        <v>3.43</v>
      </c>
      <c r="BK105" s="99">
        <v>57.333333333333336</v>
      </c>
      <c r="BL105" s="99">
        <v>9.9333333333333353</v>
      </c>
      <c r="BM105" s="99">
        <v>10.910000000000002</v>
      </c>
    </row>
    <row r="106" spans="1:65" x14ac:dyDescent="0.35">
      <c r="A106" s="13">
        <v>1926980500</v>
      </c>
      <c r="B106" s="14" t="s">
        <v>348</v>
      </c>
      <c r="C106" s="14" t="s">
        <v>359</v>
      </c>
      <c r="D106" s="14" t="s">
        <v>360</v>
      </c>
      <c r="E106" s="99">
        <v>14.04</v>
      </c>
      <c r="F106" s="99">
        <v>5.6711999999999998</v>
      </c>
      <c r="G106" s="99">
        <v>4.8933333333333335</v>
      </c>
      <c r="H106" s="99">
        <v>1.3500000000000003</v>
      </c>
      <c r="I106" s="99">
        <v>1.1700000000000002</v>
      </c>
      <c r="J106" s="99">
        <v>4.6333333333333337</v>
      </c>
      <c r="K106" s="99">
        <v>3.99</v>
      </c>
      <c r="L106" s="99">
        <v>1.6900000000000002</v>
      </c>
      <c r="M106" s="99">
        <v>4.4966666666666661</v>
      </c>
      <c r="N106" s="99">
        <v>4.7333333333333334</v>
      </c>
      <c r="O106" s="99">
        <v>0.7025963212148052</v>
      </c>
      <c r="P106" s="99">
        <v>1.9933333333333332</v>
      </c>
      <c r="Q106" s="99">
        <v>3.81</v>
      </c>
      <c r="R106" s="99">
        <v>4.5333333333333341</v>
      </c>
      <c r="S106" s="99">
        <v>5.6766666666666667</v>
      </c>
      <c r="T106" s="99">
        <v>3.8200000000000003</v>
      </c>
      <c r="U106" s="99">
        <v>5.31</v>
      </c>
      <c r="V106" s="99">
        <v>1.45</v>
      </c>
      <c r="W106" s="99">
        <v>2.3699999999999997</v>
      </c>
      <c r="X106" s="99">
        <v>2.09</v>
      </c>
      <c r="Y106" s="99">
        <v>19.14</v>
      </c>
      <c r="Z106" s="99">
        <v>7</v>
      </c>
      <c r="AA106" s="99">
        <v>3.4166666666666665</v>
      </c>
      <c r="AB106" s="99">
        <v>1.6166666666666665</v>
      </c>
      <c r="AC106" s="99">
        <v>3.9766666666666666</v>
      </c>
      <c r="AD106" s="99">
        <v>2.7600000000000002</v>
      </c>
      <c r="AE106" s="92">
        <v>1172.4866666666667</v>
      </c>
      <c r="AF106" s="92">
        <v>393040.66666666669</v>
      </c>
      <c r="AG106" s="100">
        <v>6.69</v>
      </c>
      <c r="AH106" s="92">
        <v>1900.0781608792638</v>
      </c>
      <c r="AI106" s="99" t="s">
        <v>810</v>
      </c>
      <c r="AJ106" s="99">
        <v>84.193448159229874</v>
      </c>
      <c r="AK106" s="99">
        <v>69.507638540571918</v>
      </c>
      <c r="AL106" s="99">
        <v>153.69999999999999</v>
      </c>
      <c r="AM106" s="99">
        <v>186.06195</v>
      </c>
      <c r="AN106" s="99">
        <v>72.713333333333324</v>
      </c>
      <c r="AO106" s="101">
        <v>3.37425</v>
      </c>
      <c r="AP106" s="99">
        <v>134.20000000000002</v>
      </c>
      <c r="AQ106" s="99">
        <v>140.01666666666668</v>
      </c>
      <c r="AR106" s="99">
        <v>93.333333333333329</v>
      </c>
      <c r="AS106" s="99">
        <v>10.719999999999999</v>
      </c>
      <c r="AT106" s="99">
        <v>454.60999999999996</v>
      </c>
      <c r="AU106" s="99">
        <v>5.3933333333333335</v>
      </c>
      <c r="AV106" s="99">
        <v>11.49</v>
      </c>
      <c r="AW106" s="99">
        <v>5.166666666666667</v>
      </c>
      <c r="AX106" s="99">
        <v>27.833333333333332</v>
      </c>
      <c r="AY106" s="99">
        <v>46.890000000000008</v>
      </c>
      <c r="AZ106" s="99">
        <v>3.8166666666666664</v>
      </c>
      <c r="BA106" s="99">
        <v>1.3</v>
      </c>
      <c r="BB106" s="99">
        <v>13.586666666666666</v>
      </c>
      <c r="BC106" s="99">
        <v>42.330000000000005</v>
      </c>
      <c r="BD106" s="99">
        <v>30.903333333333332</v>
      </c>
      <c r="BE106" s="99">
        <v>31.243333333333329</v>
      </c>
      <c r="BF106" s="99">
        <v>129.08333333333334</v>
      </c>
      <c r="BG106" s="99">
        <v>11.831666666666665</v>
      </c>
      <c r="BH106" s="99">
        <v>11.846666666666666</v>
      </c>
      <c r="BI106" s="99">
        <v>18.5</v>
      </c>
      <c r="BJ106" s="99">
        <v>3.0733333333333337</v>
      </c>
      <c r="BK106" s="99">
        <v>55.800000000000004</v>
      </c>
      <c r="BL106" s="99">
        <v>9.86</v>
      </c>
      <c r="BM106" s="99">
        <v>11.153333333333331</v>
      </c>
    </row>
    <row r="107" spans="1:65" x14ac:dyDescent="0.35">
      <c r="A107" s="13">
        <v>1932380650</v>
      </c>
      <c r="B107" s="14" t="s">
        <v>348</v>
      </c>
      <c r="C107" s="14" t="s">
        <v>361</v>
      </c>
      <c r="D107" s="14" t="s">
        <v>362</v>
      </c>
      <c r="E107" s="99">
        <v>14.083113526454703</v>
      </c>
      <c r="F107" s="99">
        <v>5.2699717582982926</v>
      </c>
      <c r="G107" s="99">
        <v>4.6737969214396093</v>
      </c>
      <c r="H107" s="99">
        <v>1.4181351685878878</v>
      </c>
      <c r="I107" s="99">
        <v>1.1463506276548026</v>
      </c>
      <c r="J107" s="99">
        <v>4.5580113073577966</v>
      </c>
      <c r="K107" s="99">
        <v>3.8017132706732988</v>
      </c>
      <c r="L107" s="99">
        <v>1.5585444360210687</v>
      </c>
      <c r="M107" s="99">
        <v>4.530716154912894</v>
      </c>
      <c r="N107" s="99">
        <v>5.0129560272543223</v>
      </c>
      <c r="O107" s="99">
        <v>0.71111371309012428</v>
      </c>
      <c r="P107" s="99">
        <v>1.9528392116106528</v>
      </c>
      <c r="Q107" s="99">
        <v>3.6403367601988208</v>
      </c>
      <c r="R107" s="99">
        <v>4.4844284477802576</v>
      </c>
      <c r="S107" s="99">
        <v>5.660706357268988</v>
      </c>
      <c r="T107" s="99">
        <v>3.653182823573919</v>
      </c>
      <c r="U107" s="99">
        <v>5.1810850198173588</v>
      </c>
      <c r="V107" s="99">
        <v>1.4206106059082237</v>
      </c>
      <c r="W107" s="99">
        <v>2.3457322542096093</v>
      </c>
      <c r="X107" s="99">
        <v>2.0318798097820641</v>
      </c>
      <c r="Y107" s="99">
        <v>18.751978813960843</v>
      </c>
      <c r="Z107" s="99">
        <v>6.8761449249206139</v>
      </c>
      <c r="AA107" s="99">
        <v>3.1938259130280229</v>
      </c>
      <c r="AB107" s="99">
        <v>1.5942081162353741</v>
      </c>
      <c r="AC107" s="99">
        <v>3.8581840007419461</v>
      </c>
      <c r="AD107" s="99">
        <v>2.7523340460245227</v>
      </c>
      <c r="AE107" s="92">
        <v>1354.7527094042682</v>
      </c>
      <c r="AF107" s="92">
        <v>471113.23095509881</v>
      </c>
      <c r="AG107" s="100">
        <v>6.506533475105857</v>
      </c>
      <c r="AH107" s="92">
        <v>2232.0579236169151</v>
      </c>
      <c r="AI107" s="99" t="s">
        <v>810</v>
      </c>
      <c r="AJ107" s="99">
        <v>127.3919063822508</v>
      </c>
      <c r="AK107" s="99">
        <v>82.063497210912473</v>
      </c>
      <c r="AL107" s="99">
        <v>209.45</v>
      </c>
      <c r="AM107" s="99">
        <v>187.71630811982814</v>
      </c>
      <c r="AN107" s="99">
        <v>54.831875582072421</v>
      </c>
      <c r="AO107" s="101">
        <v>3.3870850679041804</v>
      </c>
      <c r="AP107" s="99">
        <v>87.929391356752987</v>
      </c>
      <c r="AQ107" s="99">
        <v>153.17602280119095</v>
      </c>
      <c r="AR107" s="99">
        <v>105.02639883369267</v>
      </c>
      <c r="AS107" s="99">
        <v>10.24877031470688</v>
      </c>
      <c r="AT107" s="99">
        <v>501.85505966688538</v>
      </c>
      <c r="AU107" s="99">
        <v>5.0282302168380513</v>
      </c>
      <c r="AV107" s="99">
        <v>11.934996888038958</v>
      </c>
      <c r="AW107" s="99">
        <v>5.9185061971666713</v>
      </c>
      <c r="AX107" s="99">
        <v>32.906382228665827</v>
      </c>
      <c r="AY107" s="99">
        <v>35.265617499055516</v>
      </c>
      <c r="AZ107" s="99">
        <v>3.7439328064891035</v>
      </c>
      <c r="BA107" s="99">
        <v>1.242194600071546</v>
      </c>
      <c r="BB107" s="99">
        <v>15.872766254578307</v>
      </c>
      <c r="BC107" s="99">
        <v>56.48195217759411</v>
      </c>
      <c r="BD107" s="99">
        <v>41.804990300107477</v>
      </c>
      <c r="BE107" s="99">
        <v>41.298525075657672</v>
      </c>
      <c r="BF107" s="99">
        <v>94.889995902782502</v>
      </c>
      <c r="BG107" s="99">
        <v>9.2792458432301341</v>
      </c>
      <c r="BH107" s="99">
        <v>10.316384664471002</v>
      </c>
      <c r="BI107" s="99">
        <v>10.275262093887546</v>
      </c>
      <c r="BJ107" s="99">
        <v>3.325833206531827</v>
      </c>
      <c r="BK107" s="99">
        <v>62.62111899144687</v>
      </c>
      <c r="BL107" s="99">
        <v>9.8211826346478102</v>
      </c>
      <c r="BM107" s="99">
        <v>11.508595757757014</v>
      </c>
    </row>
    <row r="108" spans="1:65" x14ac:dyDescent="0.35">
      <c r="A108" s="13">
        <v>1947940900</v>
      </c>
      <c r="B108" s="14" t="s">
        <v>348</v>
      </c>
      <c r="C108" s="14" t="s">
        <v>363</v>
      </c>
      <c r="D108" s="14" t="s">
        <v>364</v>
      </c>
      <c r="E108" s="99">
        <v>13.969999999999999</v>
      </c>
      <c r="F108" s="99">
        <v>5.9577777777777774</v>
      </c>
      <c r="G108" s="99">
        <v>5.0599999999999996</v>
      </c>
      <c r="H108" s="99">
        <v>1.4133333333333333</v>
      </c>
      <c r="I108" s="99">
        <v>1.1266666666666667</v>
      </c>
      <c r="J108" s="99">
        <v>4.8033333333333337</v>
      </c>
      <c r="K108" s="99">
        <v>3.7333333333333329</v>
      </c>
      <c r="L108" s="99">
        <v>1.6600000000000001</v>
      </c>
      <c r="M108" s="99">
        <v>4.4899999999999993</v>
      </c>
      <c r="N108" s="99">
        <v>4.8533333333333326</v>
      </c>
      <c r="O108" s="99">
        <v>0.55325770762378601</v>
      </c>
      <c r="P108" s="99">
        <v>1.9466666666666665</v>
      </c>
      <c r="Q108" s="99">
        <v>3.7533333333333334</v>
      </c>
      <c r="R108" s="99">
        <v>4.5366666666666662</v>
      </c>
      <c r="S108" s="99">
        <v>5.7399999999999993</v>
      </c>
      <c r="T108" s="99">
        <v>3.7666666666666671</v>
      </c>
      <c r="U108" s="99">
        <v>5.21</v>
      </c>
      <c r="V108" s="99">
        <v>1.4233333333333331</v>
      </c>
      <c r="W108" s="99">
        <v>2.3166666666666664</v>
      </c>
      <c r="X108" s="99">
        <v>2.0399999999999996</v>
      </c>
      <c r="Y108" s="99">
        <v>18.906666666666666</v>
      </c>
      <c r="Z108" s="99">
        <v>6.5933333333333328</v>
      </c>
      <c r="AA108" s="99">
        <v>3.3333333333333335</v>
      </c>
      <c r="AB108" s="99">
        <v>1.6466666666666665</v>
      </c>
      <c r="AC108" s="99">
        <v>3.89</v>
      </c>
      <c r="AD108" s="99">
        <v>2.7866666666666666</v>
      </c>
      <c r="AE108" s="92">
        <v>934.75</v>
      </c>
      <c r="AF108" s="92">
        <v>432418.66666666669</v>
      </c>
      <c r="AG108" s="100">
        <v>6.6033333333333344</v>
      </c>
      <c r="AH108" s="92">
        <v>2073.35590468889</v>
      </c>
      <c r="AI108" s="99" t="s">
        <v>810</v>
      </c>
      <c r="AJ108" s="99">
        <v>76.915669802983984</v>
      </c>
      <c r="AK108" s="99">
        <v>70.80681824829999</v>
      </c>
      <c r="AL108" s="99">
        <v>147.73000000000002</v>
      </c>
      <c r="AM108" s="99">
        <v>187.56195</v>
      </c>
      <c r="AN108" s="99">
        <v>53.77</v>
      </c>
      <c r="AO108" s="101">
        <v>3.3958333333333335</v>
      </c>
      <c r="AP108" s="99">
        <v>159.20000000000002</v>
      </c>
      <c r="AQ108" s="99">
        <v>151.66666666666666</v>
      </c>
      <c r="AR108" s="99">
        <v>100.96999999999998</v>
      </c>
      <c r="AS108" s="99">
        <v>10.296666666666665</v>
      </c>
      <c r="AT108" s="99">
        <v>486.24</v>
      </c>
      <c r="AU108" s="99">
        <v>3.7900000000000005</v>
      </c>
      <c r="AV108" s="99">
        <v>10.99</v>
      </c>
      <c r="AW108" s="99">
        <v>4.873333333333334</v>
      </c>
      <c r="AX108" s="99">
        <v>19.760000000000002</v>
      </c>
      <c r="AY108" s="99">
        <v>29.459999999999997</v>
      </c>
      <c r="AZ108" s="99">
        <v>3.7966666666666669</v>
      </c>
      <c r="BA108" s="99">
        <v>1.2333333333333334</v>
      </c>
      <c r="BB108" s="99">
        <v>10.683333333333335</v>
      </c>
      <c r="BC108" s="99">
        <v>20.079999999999998</v>
      </c>
      <c r="BD108" s="99">
        <v>17.489999999999998</v>
      </c>
      <c r="BE108" s="99">
        <v>23.156666666666666</v>
      </c>
      <c r="BF108" s="99">
        <v>77</v>
      </c>
      <c r="BG108" s="99">
        <v>9.163333333333334</v>
      </c>
      <c r="BH108" s="99">
        <v>12.843333333333334</v>
      </c>
      <c r="BI108" s="99">
        <v>11.5</v>
      </c>
      <c r="BJ108" s="99">
        <v>3.4633333333333334</v>
      </c>
      <c r="BK108" s="99">
        <v>48.390000000000008</v>
      </c>
      <c r="BL108" s="99">
        <v>9.7333333333333343</v>
      </c>
      <c r="BM108" s="99">
        <v>10.729999999999999</v>
      </c>
    </row>
    <row r="109" spans="1:65" x14ac:dyDescent="0.35">
      <c r="A109" s="13">
        <v>2026740400</v>
      </c>
      <c r="B109" s="14" t="s">
        <v>365</v>
      </c>
      <c r="C109" s="14" t="s">
        <v>803</v>
      </c>
      <c r="D109" s="14" t="s">
        <v>804</v>
      </c>
      <c r="E109" s="99">
        <v>13.917228154480874</v>
      </c>
      <c r="F109" s="99">
        <v>5.6984347664217507</v>
      </c>
      <c r="G109" s="99">
        <v>5.2279222203040439</v>
      </c>
      <c r="H109" s="99">
        <v>1.411838811127242</v>
      </c>
      <c r="I109" s="99">
        <v>1.1811221890412387</v>
      </c>
      <c r="J109" s="99">
        <v>4.7833945886232243</v>
      </c>
      <c r="K109" s="99">
        <v>4.3869382848649172</v>
      </c>
      <c r="L109" s="99">
        <v>1.5991805719404784</v>
      </c>
      <c r="M109" s="99">
        <v>4.7103850246654195</v>
      </c>
      <c r="N109" s="99">
        <v>4.9593737749475482</v>
      </c>
      <c r="O109" s="99">
        <v>0.69227371564237072</v>
      </c>
      <c r="P109" s="99">
        <v>1.9542768386749112</v>
      </c>
      <c r="Q109" s="99">
        <v>3.9265138916458588</v>
      </c>
      <c r="R109" s="99">
        <v>4.528702770213985</v>
      </c>
      <c r="S109" s="99">
        <v>5.9341269017579696</v>
      </c>
      <c r="T109" s="99">
        <v>4.1919030078163706</v>
      </c>
      <c r="U109" s="99">
        <v>5.4412254143276266</v>
      </c>
      <c r="V109" s="99">
        <v>1.4189065854530629</v>
      </c>
      <c r="W109" s="99">
        <v>2.464006628355667</v>
      </c>
      <c r="X109" s="99">
        <v>2.0643098492458307</v>
      </c>
      <c r="Y109" s="99">
        <v>19.666080162588429</v>
      </c>
      <c r="Z109" s="99">
        <v>7.8988313095135965</v>
      </c>
      <c r="AA109" s="99">
        <v>3.8000616970068779</v>
      </c>
      <c r="AB109" s="99">
        <v>1.9649688902984392</v>
      </c>
      <c r="AC109" s="99">
        <v>3.8871062426335965</v>
      </c>
      <c r="AD109" s="99">
        <v>2.8168948323028533</v>
      </c>
      <c r="AE109" s="92">
        <v>794.5402439586378</v>
      </c>
      <c r="AF109" s="92">
        <v>334418.60122122837</v>
      </c>
      <c r="AG109" s="100">
        <v>6.6694990688002109</v>
      </c>
      <c r="AH109" s="92">
        <v>1613.364301316831</v>
      </c>
      <c r="AI109" s="99" t="s">
        <v>810</v>
      </c>
      <c r="AJ109" s="99">
        <v>110.16645707559439</v>
      </c>
      <c r="AK109" s="99">
        <v>97.515858606557558</v>
      </c>
      <c r="AL109" s="99">
        <v>207.69</v>
      </c>
      <c r="AM109" s="99">
        <v>200.29524339043542</v>
      </c>
      <c r="AN109" s="99">
        <v>49.153626884486073</v>
      </c>
      <c r="AO109" s="101">
        <v>3.0526524327709379</v>
      </c>
      <c r="AP109" s="99">
        <v>221.3043197647512</v>
      </c>
      <c r="AQ109" s="99">
        <v>147.70029100029112</v>
      </c>
      <c r="AR109" s="99">
        <v>94.007968425523316</v>
      </c>
      <c r="AS109" s="99">
        <v>10.485948742003044</v>
      </c>
      <c r="AT109" s="99">
        <v>526.82863368569542</v>
      </c>
      <c r="AU109" s="99">
        <v>5.8602887528677101</v>
      </c>
      <c r="AV109" s="99">
        <v>12.154950721010387</v>
      </c>
      <c r="AW109" s="99">
        <v>4.9755971457995409</v>
      </c>
      <c r="AX109" s="99">
        <v>15.838302023786682</v>
      </c>
      <c r="AY109" s="99">
        <v>30.985266491011018</v>
      </c>
      <c r="AZ109" s="99">
        <v>3.6843166441648401</v>
      </c>
      <c r="BA109" s="99">
        <v>1.1672112514172828</v>
      </c>
      <c r="BB109" s="99">
        <v>16.438619506761999</v>
      </c>
      <c r="BC109" s="99">
        <v>46.192347178930412</v>
      </c>
      <c r="BD109" s="99">
        <v>19.610560119522514</v>
      </c>
      <c r="BE109" s="99">
        <v>29.983847657344914</v>
      </c>
      <c r="BF109" s="99">
        <v>91.418465134501176</v>
      </c>
      <c r="BG109" s="99">
        <v>1.2316849111064199</v>
      </c>
      <c r="BH109" s="99">
        <v>12.891168970971933</v>
      </c>
      <c r="BI109" s="99">
        <v>12.541813176756719</v>
      </c>
      <c r="BJ109" s="99">
        <v>3.8016721327033287</v>
      </c>
      <c r="BK109" s="99">
        <v>56.561186369842794</v>
      </c>
      <c r="BL109" s="99">
        <v>9.8626793865885816</v>
      </c>
      <c r="BM109" s="99">
        <v>8.991554161607862</v>
      </c>
    </row>
    <row r="110" spans="1:65" x14ac:dyDescent="0.35">
      <c r="A110" s="13">
        <v>2031740650</v>
      </c>
      <c r="B110" s="14" t="s">
        <v>365</v>
      </c>
      <c r="C110" s="14" t="s">
        <v>366</v>
      </c>
      <c r="D110" s="14" t="s">
        <v>367</v>
      </c>
      <c r="E110" s="99">
        <v>14.069999999999999</v>
      </c>
      <c r="F110" s="99">
        <v>5.8201904761904757</v>
      </c>
      <c r="G110" s="99">
        <v>4.8166666666666664</v>
      </c>
      <c r="H110" s="99">
        <v>1.3933333333333333</v>
      </c>
      <c r="I110" s="99">
        <v>1.1666666666666667</v>
      </c>
      <c r="J110" s="99">
        <v>4.6033333333333326</v>
      </c>
      <c r="K110" s="99">
        <v>4.083333333333333</v>
      </c>
      <c r="L110" s="99">
        <v>1.6033333333333335</v>
      </c>
      <c r="M110" s="99">
        <v>4.4766666666666666</v>
      </c>
      <c r="N110" s="99">
        <v>4.8166666666666673</v>
      </c>
      <c r="O110" s="99">
        <v>0.69</v>
      </c>
      <c r="P110" s="99">
        <v>1.95</v>
      </c>
      <c r="Q110" s="99">
        <v>3.7533333333333334</v>
      </c>
      <c r="R110" s="99">
        <v>4.4533333333333331</v>
      </c>
      <c r="S110" s="99">
        <v>5.5966666666666667</v>
      </c>
      <c r="T110" s="99">
        <v>3.8200000000000003</v>
      </c>
      <c r="U110" s="99">
        <v>5.3033333333333337</v>
      </c>
      <c r="V110" s="99">
        <v>1.4733333333333334</v>
      </c>
      <c r="W110" s="99">
        <v>2.3833333333333333</v>
      </c>
      <c r="X110" s="99">
        <v>2.0533333333333332</v>
      </c>
      <c r="Y110" s="99">
        <v>19.11</v>
      </c>
      <c r="Z110" s="99">
        <v>7.3666666666666671</v>
      </c>
      <c r="AA110" s="99">
        <v>3.5500000000000003</v>
      </c>
      <c r="AB110" s="99">
        <v>1.6633333333333333</v>
      </c>
      <c r="AC110" s="99">
        <v>3.92</v>
      </c>
      <c r="AD110" s="99">
        <v>2.7666666666666671</v>
      </c>
      <c r="AE110" s="92">
        <v>995.5</v>
      </c>
      <c r="AF110" s="92">
        <v>395394.33333333331</v>
      </c>
      <c r="AG110" s="100">
        <v>6.5783333333333331</v>
      </c>
      <c r="AH110" s="92">
        <v>1889.4932634185498</v>
      </c>
      <c r="AI110" s="99" t="s">
        <v>810</v>
      </c>
      <c r="AJ110" s="99">
        <v>114.2781744618044</v>
      </c>
      <c r="AK110" s="99">
        <v>102.92867495201801</v>
      </c>
      <c r="AL110" s="99">
        <v>217.21</v>
      </c>
      <c r="AM110" s="99">
        <v>201.59195</v>
      </c>
      <c r="AN110" s="99">
        <v>59.166666666666664</v>
      </c>
      <c r="AO110" s="101">
        <v>3.1955000000000005</v>
      </c>
      <c r="AP110" s="99">
        <v>161.83333333333334</v>
      </c>
      <c r="AQ110" s="99">
        <v>145.83333333333334</v>
      </c>
      <c r="AR110" s="99">
        <v>107.83333333333333</v>
      </c>
      <c r="AS110" s="99">
        <v>10.413333333333334</v>
      </c>
      <c r="AT110" s="99">
        <v>489.16666666666669</v>
      </c>
      <c r="AU110" s="99">
        <v>5.09</v>
      </c>
      <c r="AV110" s="99">
        <v>10.656666666666666</v>
      </c>
      <c r="AW110" s="99">
        <v>4.8</v>
      </c>
      <c r="AX110" s="99">
        <v>19.333333333333332</v>
      </c>
      <c r="AY110" s="99">
        <v>35.666666666666664</v>
      </c>
      <c r="AZ110" s="99">
        <v>3.78</v>
      </c>
      <c r="BA110" s="99">
        <v>1.3866666666666667</v>
      </c>
      <c r="BB110" s="99">
        <v>20.166666666666668</v>
      </c>
      <c r="BC110" s="99">
        <v>34.99666666666667</v>
      </c>
      <c r="BD110" s="99">
        <v>23.99</v>
      </c>
      <c r="BE110" s="99">
        <v>29.656666666666666</v>
      </c>
      <c r="BF110" s="99">
        <v>56.666666666666664</v>
      </c>
      <c r="BG110" s="99">
        <v>10.290000000000001</v>
      </c>
      <c r="BH110" s="99">
        <v>12.33</v>
      </c>
      <c r="BI110" s="99">
        <v>25.5</v>
      </c>
      <c r="BJ110" s="99">
        <v>4.09</v>
      </c>
      <c r="BK110" s="99">
        <v>65.083333333333329</v>
      </c>
      <c r="BL110" s="99">
        <v>9.8399999999999981</v>
      </c>
      <c r="BM110" s="99">
        <v>11.181473520249229</v>
      </c>
    </row>
    <row r="111" spans="1:65" x14ac:dyDescent="0.35">
      <c r="A111" s="13">
        <v>2038260700</v>
      </c>
      <c r="B111" s="14" t="s">
        <v>365</v>
      </c>
      <c r="C111" s="14" t="s">
        <v>368</v>
      </c>
      <c r="D111" s="14" t="s">
        <v>369</v>
      </c>
      <c r="E111" s="99">
        <v>14</v>
      </c>
      <c r="F111" s="99">
        <v>6.3322080136402397</v>
      </c>
      <c r="G111" s="99">
        <v>4.7</v>
      </c>
      <c r="H111" s="99">
        <v>1.3566666666666667</v>
      </c>
      <c r="I111" s="99">
        <v>1.1200000000000001</v>
      </c>
      <c r="J111" s="99">
        <v>4.53</v>
      </c>
      <c r="K111" s="99">
        <v>3.8633333333333333</v>
      </c>
      <c r="L111" s="99">
        <v>1.5433333333333332</v>
      </c>
      <c r="M111" s="99">
        <v>4.3966666666666674</v>
      </c>
      <c r="N111" s="99">
        <v>4.87</v>
      </c>
      <c r="O111" s="99">
        <v>0.69</v>
      </c>
      <c r="P111" s="99">
        <v>1.9466666666666665</v>
      </c>
      <c r="Q111" s="99">
        <v>3.5366666666666666</v>
      </c>
      <c r="R111" s="99">
        <v>4.4566666666666661</v>
      </c>
      <c r="S111" s="99">
        <v>5.7600000000000007</v>
      </c>
      <c r="T111" s="99">
        <v>3.6933333333333334</v>
      </c>
      <c r="U111" s="99">
        <v>5.166666666666667</v>
      </c>
      <c r="V111" s="99">
        <v>1.41</v>
      </c>
      <c r="W111" s="99">
        <v>2.3766666666666669</v>
      </c>
      <c r="X111" s="99">
        <v>1.9566666666666668</v>
      </c>
      <c r="Y111" s="99">
        <v>18.823333333333334</v>
      </c>
      <c r="Z111" s="99">
        <v>7.0099999999999989</v>
      </c>
      <c r="AA111" s="99">
        <v>3.4933333333333336</v>
      </c>
      <c r="AB111" s="99">
        <v>1.6766666666666667</v>
      </c>
      <c r="AC111" s="99">
        <v>3.7833333333333332</v>
      </c>
      <c r="AD111" s="99">
        <v>2.78</v>
      </c>
      <c r="AE111" s="92">
        <v>720</v>
      </c>
      <c r="AF111" s="92">
        <v>382600</v>
      </c>
      <c r="AG111" s="100">
        <v>6.7383333333333342</v>
      </c>
      <c r="AH111" s="92">
        <v>1862.6264912850756</v>
      </c>
      <c r="AI111" s="99" t="s">
        <v>810</v>
      </c>
      <c r="AJ111" s="99">
        <v>106.08789358838231</v>
      </c>
      <c r="AK111" s="99">
        <v>96.188378252240042</v>
      </c>
      <c r="AL111" s="99">
        <v>202.28</v>
      </c>
      <c r="AM111" s="99">
        <v>201.39386666666667</v>
      </c>
      <c r="AN111" s="99">
        <v>50.343333333333334</v>
      </c>
      <c r="AO111" s="101">
        <v>3.1189999999999998</v>
      </c>
      <c r="AP111" s="99">
        <v>83</v>
      </c>
      <c r="AQ111" s="99">
        <v>105</v>
      </c>
      <c r="AR111" s="99">
        <v>90.333333333333329</v>
      </c>
      <c r="AS111" s="99">
        <v>10.08</v>
      </c>
      <c r="AT111" s="99">
        <v>537.67333333333329</v>
      </c>
      <c r="AU111" s="99">
        <v>5.69</v>
      </c>
      <c r="AV111" s="99">
        <v>12.403333333333334</v>
      </c>
      <c r="AW111" s="99">
        <v>5.8</v>
      </c>
      <c r="AX111" s="99">
        <v>15.666666666666666</v>
      </c>
      <c r="AY111" s="99">
        <v>37</v>
      </c>
      <c r="AZ111" s="99">
        <v>3.8033333333333332</v>
      </c>
      <c r="BA111" s="99">
        <v>1.0766666666666664</v>
      </c>
      <c r="BB111" s="99">
        <v>12</v>
      </c>
      <c r="BC111" s="99">
        <v>31.656666666666666</v>
      </c>
      <c r="BD111" s="99">
        <v>33.326666666666668</v>
      </c>
      <c r="BE111" s="99">
        <v>29.323333333333334</v>
      </c>
      <c r="BF111" s="99">
        <v>50</v>
      </c>
      <c r="BG111" s="99">
        <v>14.866666666666667</v>
      </c>
      <c r="BH111" s="99">
        <v>6.456666666666667</v>
      </c>
      <c r="BI111" s="99">
        <v>10</v>
      </c>
      <c r="BJ111" s="99">
        <v>3.4266666666666663</v>
      </c>
      <c r="BK111" s="99">
        <v>48.333333333333336</v>
      </c>
      <c r="BL111" s="99">
        <v>9.69</v>
      </c>
      <c r="BM111" s="99">
        <v>12.717881619937693</v>
      </c>
    </row>
    <row r="112" spans="1:65" x14ac:dyDescent="0.35">
      <c r="A112" s="13">
        <v>2041460750</v>
      </c>
      <c r="B112" s="14" t="s">
        <v>365</v>
      </c>
      <c r="C112" s="14" t="s">
        <v>370</v>
      </c>
      <c r="D112" s="14" t="s">
        <v>371</v>
      </c>
      <c r="E112" s="99">
        <v>13.685</v>
      </c>
      <c r="F112" s="99">
        <v>5.6507044673539513</v>
      </c>
      <c r="G112" s="99">
        <v>4.8966666666666674</v>
      </c>
      <c r="H112" s="99">
        <v>1.32</v>
      </c>
      <c r="I112" s="99">
        <v>1.155</v>
      </c>
      <c r="J112" s="99">
        <v>4.5699999999999994</v>
      </c>
      <c r="K112" s="99">
        <v>3.6383333333333332</v>
      </c>
      <c r="L112" s="99">
        <v>1.4950000000000001</v>
      </c>
      <c r="M112" s="99">
        <v>4.3866666666666667</v>
      </c>
      <c r="N112" s="99">
        <v>4.2833333333333341</v>
      </c>
      <c r="O112" s="99">
        <v>0.66499999999999992</v>
      </c>
      <c r="P112" s="99">
        <v>1.8866666666666667</v>
      </c>
      <c r="Q112" s="99">
        <v>3.94</v>
      </c>
      <c r="R112" s="99">
        <v>4.2866666666666662</v>
      </c>
      <c r="S112" s="99">
        <v>5.7283333333333344</v>
      </c>
      <c r="T112" s="99">
        <v>3.7516666666666665</v>
      </c>
      <c r="U112" s="99">
        <v>5.2583333333333337</v>
      </c>
      <c r="V112" s="99">
        <v>1.3933333333333333</v>
      </c>
      <c r="W112" s="99">
        <v>2.3850000000000002</v>
      </c>
      <c r="X112" s="99">
        <v>2.0766666666666667</v>
      </c>
      <c r="Y112" s="99">
        <v>19.420000000000002</v>
      </c>
      <c r="Z112" s="99">
        <v>7.0633333333333326</v>
      </c>
      <c r="AA112" s="99">
        <v>3.6</v>
      </c>
      <c r="AB112" s="99">
        <v>1.5966666666666667</v>
      </c>
      <c r="AC112" s="99">
        <v>3.6500000000000004</v>
      </c>
      <c r="AD112" s="99">
        <v>2.6866666666666661</v>
      </c>
      <c r="AE112" s="92">
        <v>875.33</v>
      </c>
      <c r="AF112" s="92">
        <v>320833.33333333331</v>
      </c>
      <c r="AG112" s="100">
        <v>6.7468333333333339</v>
      </c>
      <c r="AH112" s="92">
        <v>1560.7114532878929</v>
      </c>
      <c r="AI112" s="99" t="s">
        <v>810</v>
      </c>
      <c r="AJ112" s="99">
        <v>113.30246116092617</v>
      </c>
      <c r="AK112" s="99">
        <v>102.46739648128819</v>
      </c>
      <c r="AL112" s="99">
        <v>215.76999999999998</v>
      </c>
      <c r="AM112" s="99">
        <v>201.84195</v>
      </c>
      <c r="AN112" s="99">
        <v>51.4</v>
      </c>
      <c r="AO112" s="101">
        <v>3.1756666666666669</v>
      </c>
      <c r="AP112" s="99">
        <v>191.11333333333332</v>
      </c>
      <c r="AQ112" s="99">
        <v>142.61000000000001</v>
      </c>
      <c r="AR112" s="99">
        <v>89</v>
      </c>
      <c r="AS112" s="99">
        <v>10.339999999999998</v>
      </c>
      <c r="AT112" s="99">
        <v>513.07000000000005</v>
      </c>
      <c r="AU112" s="99">
        <v>5.8566666666666665</v>
      </c>
      <c r="AV112" s="99">
        <v>12.160000000000002</v>
      </c>
      <c r="AW112" s="99">
        <v>5.22</v>
      </c>
      <c r="AX112" s="99">
        <v>19.183333333333334</v>
      </c>
      <c r="AY112" s="99">
        <v>27.05</v>
      </c>
      <c r="AZ112" s="99">
        <v>3.8033333333333332</v>
      </c>
      <c r="BA112" s="99">
        <v>1.1866666666666665</v>
      </c>
      <c r="BB112" s="99">
        <v>17.116666666666667</v>
      </c>
      <c r="BC112" s="99">
        <v>29.463333333333335</v>
      </c>
      <c r="BD112" s="99">
        <v>21.756666666666664</v>
      </c>
      <c r="BE112" s="99">
        <v>26.689999999999998</v>
      </c>
      <c r="BF112" s="99">
        <v>73.319999999999993</v>
      </c>
      <c r="BG112" s="99">
        <v>6.0502777777777785</v>
      </c>
      <c r="BH112" s="99">
        <v>6.8566666666666665</v>
      </c>
      <c r="BI112" s="99">
        <v>10</v>
      </c>
      <c r="BJ112" s="99">
        <v>3.4</v>
      </c>
      <c r="BK112" s="99">
        <v>49.5</v>
      </c>
      <c r="BL112" s="99">
        <v>9.7166666666666668</v>
      </c>
      <c r="BM112" s="99">
        <v>11.181473520249229</v>
      </c>
    </row>
    <row r="113" spans="1:65" x14ac:dyDescent="0.35">
      <c r="A113" s="13">
        <v>2045820800</v>
      </c>
      <c r="B113" s="14" t="s">
        <v>365</v>
      </c>
      <c r="C113" s="14" t="s">
        <v>372</v>
      </c>
      <c r="D113" s="14" t="s">
        <v>373</v>
      </c>
      <c r="E113" s="99">
        <v>14.151010459767116</v>
      </c>
      <c r="F113" s="99">
        <v>6.1723628807101099</v>
      </c>
      <c r="G113" s="99">
        <v>4.7951894201826901</v>
      </c>
      <c r="H113" s="99">
        <v>1.3745634098171593</v>
      </c>
      <c r="I113" s="99">
        <v>1.1477452483497386</v>
      </c>
      <c r="J113" s="99">
        <v>4.6151884075778087</v>
      </c>
      <c r="K113" s="99">
        <v>3.6511902438471329</v>
      </c>
      <c r="L113" s="99">
        <v>1.543088872967014</v>
      </c>
      <c r="M113" s="99">
        <v>4.4903102827231782</v>
      </c>
      <c r="N113" s="99">
        <v>5.3482811721009833</v>
      </c>
      <c r="O113" s="99">
        <v>0.69093575118873762</v>
      </c>
      <c r="P113" s="99">
        <v>1.9575331578440416</v>
      </c>
      <c r="Q113" s="99">
        <v>3.5938564902652388</v>
      </c>
      <c r="R113" s="99">
        <v>4.4238235708963689</v>
      </c>
      <c r="S113" s="99">
        <v>5.5715447464801242</v>
      </c>
      <c r="T113" s="99">
        <v>3.9079354397413382</v>
      </c>
      <c r="U113" s="99">
        <v>5.1411794480105479</v>
      </c>
      <c r="V113" s="99">
        <v>1.486913950368119</v>
      </c>
      <c r="W113" s="99">
        <v>2.2848484273843783</v>
      </c>
      <c r="X113" s="99">
        <v>1.960035326192525</v>
      </c>
      <c r="Y113" s="99">
        <v>18.805129147649012</v>
      </c>
      <c r="Z113" s="99">
        <v>6.9469626722988407</v>
      </c>
      <c r="AA113" s="99">
        <v>3.532239451850947</v>
      </c>
      <c r="AB113" s="99">
        <v>1.6604418538724641</v>
      </c>
      <c r="AC113" s="99">
        <v>3.8405071950832661</v>
      </c>
      <c r="AD113" s="99">
        <v>2.7418400361845769</v>
      </c>
      <c r="AE113" s="92">
        <v>871.03550778502893</v>
      </c>
      <c r="AF113" s="92">
        <v>364887.49135599262</v>
      </c>
      <c r="AG113" s="100">
        <v>6.7910211064002475</v>
      </c>
      <c r="AH113" s="92">
        <v>1782.9565391966619</v>
      </c>
      <c r="AI113" s="99" t="s">
        <v>810</v>
      </c>
      <c r="AJ113" s="99">
        <v>92.34499388420879</v>
      </c>
      <c r="AK113" s="99">
        <v>105.50685544251574</v>
      </c>
      <c r="AL113" s="99">
        <v>197.85000000000002</v>
      </c>
      <c r="AM113" s="99">
        <v>203.05829503799305</v>
      </c>
      <c r="AN113" s="99">
        <v>35.565035481673327</v>
      </c>
      <c r="AO113" s="101">
        <v>3.1625729331026462</v>
      </c>
      <c r="AP113" s="99">
        <v>118.61362753270834</v>
      </c>
      <c r="AQ113" s="99">
        <v>129.61227471428813</v>
      </c>
      <c r="AR113" s="99">
        <v>159.12628259212704</v>
      </c>
      <c r="AS113" s="99">
        <v>10.102925278762045</v>
      </c>
      <c r="AT113" s="99">
        <v>423.88548942906067</v>
      </c>
      <c r="AU113" s="99">
        <v>6.1332510853922111</v>
      </c>
      <c r="AV113" s="99">
        <v>11.603874785932154</v>
      </c>
      <c r="AW113" s="99">
        <v>4.8613088486088794</v>
      </c>
      <c r="AX113" s="99">
        <v>24.161571383451584</v>
      </c>
      <c r="AY113" s="99">
        <v>34.40830754316233</v>
      </c>
      <c r="AZ113" s="99">
        <v>3.904584332614617</v>
      </c>
      <c r="BA113" s="99">
        <v>0.96968985528028673</v>
      </c>
      <c r="BB113" s="99">
        <v>15.677644384633881</v>
      </c>
      <c r="BC113" s="99">
        <v>29.740310900211288</v>
      </c>
      <c r="BD113" s="99">
        <v>16.018956660263083</v>
      </c>
      <c r="BE113" s="99">
        <v>27.3278611679501</v>
      </c>
      <c r="BF113" s="99">
        <v>45.204929704567711</v>
      </c>
      <c r="BG113" s="99">
        <v>9.5351065689265457</v>
      </c>
      <c r="BH113" s="99">
        <v>11.944605415399025</v>
      </c>
      <c r="BI113" s="99">
        <v>17.77728480311275</v>
      </c>
      <c r="BJ113" s="99">
        <v>3.1016915648781165</v>
      </c>
      <c r="BK113" s="99">
        <v>68.59963084897673</v>
      </c>
      <c r="BL113" s="99">
        <v>9.4844417171363276</v>
      </c>
      <c r="BM113" s="99">
        <v>9.7856225363221014</v>
      </c>
    </row>
    <row r="114" spans="1:65" x14ac:dyDescent="0.35">
      <c r="A114" s="13">
        <v>2048620900</v>
      </c>
      <c r="B114" s="14" t="s">
        <v>365</v>
      </c>
      <c r="C114" s="14" t="s">
        <v>374</v>
      </c>
      <c r="D114" s="14" t="s">
        <v>375</v>
      </c>
      <c r="E114" s="99">
        <v>14.02948885859619</v>
      </c>
      <c r="F114" s="99">
        <v>6.0672786844280857</v>
      </c>
      <c r="G114" s="99">
        <v>5.0097211119668836</v>
      </c>
      <c r="H114" s="99">
        <v>1.3683275010138456</v>
      </c>
      <c r="I114" s="99">
        <v>1.1689268934376302</v>
      </c>
      <c r="J114" s="99">
        <v>4.676858115980508</v>
      </c>
      <c r="K114" s="99">
        <v>4.1474955571272432</v>
      </c>
      <c r="L114" s="99">
        <v>1.5774396228782674</v>
      </c>
      <c r="M114" s="99">
        <v>4.49962831582258</v>
      </c>
      <c r="N114" s="99">
        <v>4.6201609911634414</v>
      </c>
      <c r="O114" s="99">
        <v>0.68774854164493382</v>
      </c>
      <c r="P114" s="99">
        <v>1.9455497137001903</v>
      </c>
      <c r="Q114" s="99">
        <v>3.8114203846168273</v>
      </c>
      <c r="R114" s="99">
        <v>4.4279306186014615</v>
      </c>
      <c r="S114" s="99">
        <v>5.7747020201621391</v>
      </c>
      <c r="T114" s="99">
        <v>4.067726847063593</v>
      </c>
      <c r="U114" s="99">
        <v>5.2696132231707002</v>
      </c>
      <c r="V114" s="99">
        <v>1.411181843516655</v>
      </c>
      <c r="W114" s="99">
        <v>2.4260021282061146</v>
      </c>
      <c r="X114" s="99">
        <v>2.0856039196607186</v>
      </c>
      <c r="Y114" s="99">
        <v>19.386899461361772</v>
      </c>
      <c r="Z114" s="99">
        <v>7.408452106121568</v>
      </c>
      <c r="AA114" s="99">
        <v>3.5986774773598746</v>
      </c>
      <c r="AB114" s="99">
        <v>1.6454128161082806</v>
      </c>
      <c r="AC114" s="99">
        <v>3.819307964227626</v>
      </c>
      <c r="AD114" s="99">
        <v>2.773071976829705</v>
      </c>
      <c r="AE114" s="92">
        <v>1011.9668524530583</v>
      </c>
      <c r="AF114" s="92">
        <v>334833.8350774211</v>
      </c>
      <c r="AG114" s="100">
        <v>6.6905501828404832</v>
      </c>
      <c r="AH114" s="92">
        <v>1619.5867775125034</v>
      </c>
      <c r="AI114" s="99" t="s">
        <v>810</v>
      </c>
      <c r="AJ114" s="99">
        <v>105.3079081977463</v>
      </c>
      <c r="AK114" s="99">
        <v>95.40861058789551</v>
      </c>
      <c r="AL114" s="99">
        <v>200.72</v>
      </c>
      <c r="AM114" s="99">
        <v>199.37445833316963</v>
      </c>
      <c r="AN114" s="99">
        <v>56.763183704324057</v>
      </c>
      <c r="AO114" s="101">
        <v>3.1372247977037611</v>
      </c>
      <c r="AP114" s="99">
        <v>150.93171709140722</v>
      </c>
      <c r="AQ114" s="99">
        <v>112.22280350159208</v>
      </c>
      <c r="AR114" s="99">
        <v>99.524630356107863</v>
      </c>
      <c r="AS114" s="99">
        <v>10.311493725430163</v>
      </c>
      <c r="AT114" s="99">
        <v>521.48273413728577</v>
      </c>
      <c r="AU114" s="99">
        <v>4.7216197505487836</v>
      </c>
      <c r="AV114" s="99">
        <v>12.024918655367978</v>
      </c>
      <c r="AW114" s="99">
        <v>4.6730923816763701</v>
      </c>
      <c r="AX114" s="99">
        <v>25.608619406825067</v>
      </c>
      <c r="AY114" s="99">
        <v>47.04270304953986</v>
      </c>
      <c r="AZ114" s="99">
        <v>3.6317334123871881</v>
      </c>
      <c r="BA114" s="99">
        <v>1.151287743593542</v>
      </c>
      <c r="BB114" s="99">
        <v>16.858849579510625</v>
      </c>
      <c r="BC114" s="99">
        <v>56.334321486629641</v>
      </c>
      <c r="BD114" s="99">
        <v>37.20785232062488</v>
      </c>
      <c r="BE114" s="99">
        <v>56.507600644586887</v>
      </c>
      <c r="BF114" s="99">
        <v>88.583550004809339</v>
      </c>
      <c r="BG114" s="99">
        <v>11.536057325960348</v>
      </c>
      <c r="BH114" s="99">
        <v>11.655632988583724</v>
      </c>
      <c r="BI114" s="99">
        <v>12.936350219069025</v>
      </c>
      <c r="BJ114" s="99">
        <v>3.5907539664995234</v>
      </c>
      <c r="BK114" s="99">
        <v>55.708612142746261</v>
      </c>
      <c r="BL114" s="99">
        <v>9.7010058390917226</v>
      </c>
      <c r="BM114" s="99">
        <v>10.228878628518503</v>
      </c>
    </row>
    <row r="115" spans="1:65" x14ac:dyDescent="0.35">
      <c r="A115" s="13">
        <v>2130460600</v>
      </c>
      <c r="B115" s="14" t="s">
        <v>376</v>
      </c>
      <c r="C115" s="14" t="s">
        <v>377</v>
      </c>
      <c r="D115" s="14" t="s">
        <v>378</v>
      </c>
      <c r="E115" s="99">
        <v>13.993333333333334</v>
      </c>
      <c r="F115" s="99">
        <v>6.0722410546139365</v>
      </c>
      <c r="G115" s="99">
        <v>5.0666666666666664</v>
      </c>
      <c r="H115" s="99">
        <v>1.4000000000000001</v>
      </c>
      <c r="I115" s="99">
        <v>1.27</v>
      </c>
      <c r="J115" s="99">
        <v>4.7200000000000006</v>
      </c>
      <c r="K115" s="99">
        <v>4.1633333333333331</v>
      </c>
      <c r="L115" s="99">
        <v>1.66</v>
      </c>
      <c r="M115" s="99">
        <v>4.4833333333333334</v>
      </c>
      <c r="N115" s="99">
        <v>5.1866666666666665</v>
      </c>
      <c r="O115" s="99">
        <v>0.69666666666666666</v>
      </c>
      <c r="P115" s="99">
        <v>1.9566666666666663</v>
      </c>
      <c r="Q115" s="99">
        <v>4.1500000000000004</v>
      </c>
      <c r="R115" s="99">
        <v>4.4266666666666659</v>
      </c>
      <c r="S115" s="99">
        <v>5.91</v>
      </c>
      <c r="T115" s="99">
        <v>4.3033333333333337</v>
      </c>
      <c r="U115" s="99">
        <v>5.2333333333333334</v>
      </c>
      <c r="V115" s="99">
        <v>1.5200000000000002</v>
      </c>
      <c r="W115" s="99">
        <v>2.4800000000000004</v>
      </c>
      <c r="X115" s="99">
        <v>2.1966666666666668</v>
      </c>
      <c r="Y115" s="99">
        <v>20.610000000000003</v>
      </c>
      <c r="Z115" s="99">
        <v>7.6166666666666671</v>
      </c>
      <c r="AA115" s="99">
        <v>3.813333333333333</v>
      </c>
      <c r="AB115" s="99">
        <v>1.7966666666666669</v>
      </c>
      <c r="AC115" s="99">
        <v>3.92</v>
      </c>
      <c r="AD115" s="99">
        <v>2.8333333333333335</v>
      </c>
      <c r="AE115" s="92">
        <v>1046.4666666666667</v>
      </c>
      <c r="AF115" s="92">
        <v>376690.33333333331</v>
      </c>
      <c r="AG115" s="100">
        <v>6.5783333333333331</v>
      </c>
      <c r="AH115" s="92">
        <v>1809.117640598309</v>
      </c>
      <c r="AI115" s="99" t="s">
        <v>810</v>
      </c>
      <c r="AJ115" s="99">
        <v>85.827326068439433</v>
      </c>
      <c r="AK115" s="99">
        <v>121.57759294900274</v>
      </c>
      <c r="AL115" s="99">
        <v>207.41</v>
      </c>
      <c r="AM115" s="99">
        <v>192.45740000000001</v>
      </c>
      <c r="AN115" s="99">
        <v>58.379999999999995</v>
      </c>
      <c r="AO115" s="101">
        <v>3.1084166666666664</v>
      </c>
      <c r="AP115" s="99">
        <v>87.516666666666666</v>
      </c>
      <c r="AQ115" s="99">
        <v>106.14999999999999</v>
      </c>
      <c r="AR115" s="99">
        <v>102.54666666666667</v>
      </c>
      <c r="AS115" s="99">
        <v>10.643333333333333</v>
      </c>
      <c r="AT115" s="99">
        <v>364.92333333333335</v>
      </c>
      <c r="AU115" s="99">
        <v>4.9033333333333333</v>
      </c>
      <c r="AV115" s="99">
        <v>10.35</v>
      </c>
      <c r="AW115" s="99">
        <v>5.083333333333333</v>
      </c>
      <c r="AX115" s="99">
        <v>26.5</v>
      </c>
      <c r="AY115" s="99">
        <v>53.066666666666663</v>
      </c>
      <c r="AZ115" s="99">
        <v>3.4966666666666666</v>
      </c>
      <c r="BA115" s="99">
        <v>1.2133333333333332</v>
      </c>
      <c r="BB115" s="99">
        <v>15.530000000000001</v>
      </c>
      <c r="BC115" s="99">
        <v>58.266666666666673</v>
      </c>
      <c r="BD115" s="99">
        <v>38.266666666666666</v>
      </c>
      <c r="BE115" s="99">
        <v>43.833333333333336</v>
      </c>
      <c r="BF115" s="99">
        <v>93.38666666666667</v>
      </c>
      <c r="BG115" s="99">
        <v>11.110833333333334</v>
      </c>
      <c r="BH115" s="99">
        <v>13.053333333333335</v>
      </c>
      <c r="BI115" s="99">
        <v>21.909999999999997</v>
      </c>
      <c r="BJ115" s="99">
        <v>3.5733333333333337</v>
      </c>
      <c r="BK115" s="99">
        <v>52.699999999999996</v>
      </c>
      <c r="BL115" s="99">
        <v>9.8433333333333337</v>
      </c>
      <c r="BM115" s="99">
        <v>13.136666666666668</v>
      </c>
    </row>
    <row r="116" spans="1:65" x14ac:dyDescent="0.35">
      <c r="A116" s="13">
        <v>2131140700</v>
      </c>
      <c r="B116" s="14" t="s">
        <v>376</v>
      </c>
      <c r="C116" s="14" t="s">
        <v>379</v>
      </c>
      <c r="D116" s="14" t="s">
        <v>380</v>
      </c>
      <c r="E116" s="99">
        <v>13.884851904361312</v>
      </c>
      <c r="F116" s="99">
        <v>5.8604755978454364</v>
      </c>
      <c r="G116" s="99">
        <v>5.1459461473930359</v>
      </c>
      <c r="H116" s="99">
        <v>1.5352487851961458</v>
      </c>
      <c r="I116" s="99">
        <v>1.2145067440173234</v>
      </c>
      <c r="J116" s="99">
        <v>4.7514351854838521</v>
      </c>
      <c r="K116" s="99">
        <v>4.4569628884117538</v>
      </c>
      <c r="L116" s="99">
        <v>1.6143285255168995</v>
      </c>
      <c r="M116" s="99">
        <v>4.6597027130776816</v>
      </c>
      <c r="N116" s="99">
        <v>5.1930388432570691</v>
      </c>
      <c r="O116" s="99">
        <v>0.6814920213004122</v>
      </c>
      <c r="P116" s="99">
        <v>1.9422844772104304</v>
      </c>
      <c r="Q116" s="99">
        <v>3.8980936581802523</v>
      </c>
      <c r="R116" s="99">
        <v>4.4462438203380508</v>
      </c>
      <c r="S116" s="99">
        <v>5.9672778645688922</v>
      </c>
      <c r="T116" s="99">
        <v>4.2194972559814525</v>
      </c>
      <c r="U116" s="99">
        <v>5.3903462460324647</v>
      </c>
      <c r="V116" s="99">
        <v>1.5264550532439465</v>
      </c>
      <c r="W116" s="99">
        <v>2.5416094677703036</v>
      </c>
      <c r="X116" s="99">
        <v>2.0226533837217997</v>
      </c>
      <c r="Y116" s="99">
        <v>19.709748084210755</v>
      </c>
      <c r="Z116" s="99">
        <v>7.7087506260368803</v>
      </c>
      <c r="AA116" s="99">
        <v>3.7942646580376369</v>
      </c>
      <c r="AB116" s="99">
        <v>1.8617131336427011</v>
      </c>
      <c r="AC116" s="99">
        <v>3.9746477163627496</v>
      </c>
      <c r="AD116" s="99">
        <v>2.8971806144252867</v>
      </c>
      <c r="AE116" s="92">
        <v>1429.0319183735894</v>
      </c>
      <c r="AF116" s="92">
        <v>337564.37069677981</v>
      </c>
      <c r="AG116" s="100">
        <v>6.9192711243708276</v>
      </c>
      <c r="AH116" s="92">
        <v>1674.6252578470642</v>
      </c>
      <c r="AI116" s="99" t="s">
        <v>810</v>
      </c>
      <c r="AJ116" s="99">
        <v>86.156566750200525</v>
      </c>
      <c r="AK116" s="99">
        <v>121.42077996354591</v>
      </c>
      <c r="AL116" s="99">
        <v>207.57999999999998</v>
      </c>
      <c r="AM116" s="99">
        <v>185.4031715490236</v>
      </c>
      <c r="AN116" s="99">
        <v>73.07823335535457</v>
      </c>
      <c r="AO116" s="101">
        <v>3.2552772277352182</v>
      </c>
      <c r="AP116" s="99">
        <v>74.608761476207732</v>
      </c>
      <c r="AQ116" s="99">
        <v>108.18785740285303</v>
      </c>
      <c r="AR116" s="99">
        <v>94.930972542089691</v>
      </c>
      <c r="AS116" s="99">
        <v>10.534549758375134</v>
      </c>
      <c r="AT116" s="99">
        <v>375.30271789108582</v>
      </c>
      <c r="AU116" s="99">
        <v>6.8302146712765541</v>
      </c>
      <c r="AV116" s="99">
        <v>13.072817503910185</v>
      </c>
      <c r="AW116" s="99">
        <v>5.1095436271563397</v>
      </c>
      <c r="AX116" s="99">
        <v>20.064456160396606</v>
      </c>
      <c r="AY116" s="99">
        <v>87.684399430605197</v>
      </c>
      <c r="AZ116" s="99">
        <v>3.5530132118479525</v>
      </c>
      <c r="BA116" s="99">
        <v>1.4863570733686486</v>
      </c>
      <c r="BB116" s="99">
        <v>20.372243678918593</v>
      </c>
      <c r="BC116" s="99">
        <v>48.483634753736261</v>
      </c>
      <c r="BD116" s="99">
        <v>33.695638614129798</v>
      </c>
      <c r="BE116" s="99">
        <v>42.840051274470362</v>
      </c>
      <c r="BF116" s="99">
        <v>86.954540031434988</v>
      </c>
      <c r="BG116" s="99">
        <v>12.821059749899151</v>
      </c>
      <c r="BH116" s="99">
        <v>12.477018779544059</v>
      </c>
      <c r="BI116" s="99">
        <v>18.781653884601422</v>
      </c>
      <c r="BJ116" s="99">
        <v>3.4987708304390224</v>
      </c>
      <c r="BK116" s="99">
        <v>66.841853944883354</v>
      </c>
      <c r="BL116" s="99">
        <v>10.025795012123879</v>
      </c>
      <c r="BM116" s="99">
        <v>14.759120115999943</v>
      </c>
    </row>
    <row r="117" spans="1:65" x14ac:dyDescent="0.35">
      <c r="A117" s="13">
        <v>2210780100</v>
      </c>
      <c r="B117" s="14" t="s">
        <v>381</v>
      </c>
      <c r="C117" s="14" t="s">
        <v>382</v>
      </c>
      <c r="D117" s="14" t="s">
        <v>383</v>
      </c>
      <c r="E117" s="99">
        <v>13.416666666666666</v>
      </c>
      <c r="F117" s="99">
        <v>5.9950037119524877</v>
      </c>
      <c r="G117" s="99">
        <v>4.6566666666666663</v>
      </c>
      <c r="H117" s="99">
        <v>1.6900000000000002</v>
      </c>
      <c r="I117" s="99">
        <v>1.1133333333333333</v>
      </c>
      <c r="J117" s="99">
        <v>4.49</v>
      </c>
      <c r="K117" s="99">
        <v>3.7133333333333334</v>
      </c>
      <c r="L117" s="99">
        <v>1.5366666666666668</v>
      </c>
      <c r="M117" s="99">
        <v>4.4733333333333336</v>
      </c>
      <c r="N117" s="99">
        <v>5.0733333333333333</v>
      </c>
      <c r="O117" s="99">
        <v>0.69</v>
      </c>
      <c r="P117" s="99">
        <v>1.9466666666666665</v>
      </c>
      <c r="Q117" s="99">
        <v>3.7366666666666668</v>
      </c>
      <c r="R117" s="99">
        <v>4.4499999999999993</v>
      </c>
      <c r="S117" s="99">
        <v>5.6099999999999994</v>
      </c>
      <c r="T117" s="99">
        <v>3.69</v>
      </c>
      <c r="U117" s="99">
        <v>5.126666666666666</v>
      </c>
      <c r="V117" s="99">
        <v>1.4133333333333333</v>
      </c>
      <c r="W117" s="99">
        <v>2.3566666666666669</v>
      </c>
      <c r="X117" s="99">
        <v>1.91</v>
      </c>
      <c r="Y117" s="99">
        <v>18.579999999999998</v>
      </c>
      <c r="Z117" s="99">
        <v>6.6633333333333331</v>
      </c>
      <c r="AA117" s="99">
        <v>3.3933333333333331</v>
      </c>
      <c r="AB117" s="99">
        <v>1.63</v>
      </c>
      <c r="AC117" s="99">
        <v>3.8200000000000003</v>
      </c>
      <c r="AD117" s="99">
        <v>2.7133333333333334</v>
      </c>
      <c r="AE117" s="92">
        <v>1049.5433333333333</v>
      </c>
      <c r="AF117" s="92">
        <v>359389</v>
      </c>
      <c r="AG117" s="100">
        <v>7.0020833333333341</v>
      </c>
      <c r="AH117" s="92">
        <v>1793.8429084176503</v>
      </c>
      <c r="AI117" s="99">
        <v>190.12254224149365</v>
      </c>
      <c r="AJ117" s="99" t="s">
        <v>810</v>
      </c>
      <c r="AK117" s="99" t="s">
        <v>810</v>
      </c>
      <c r="AL117" s="99">
        <v>190.12254224149365</v>
      </c>
      <c r="AM117" s="99">
        <v>186.8989</v>
      </c>
      <c r="AN117" s="99">
        <v>67.796666666666667</v>
      </c>
      <c r="AO117" s="101">
        <v>3.1559166666666663</v>
      </c>
      <c r="AP117" s="99">
        <v>135</v>
      </c>
      <c r="AQ117" s="99">
        <v>79</v>
      </c>
      <c r="AR117" s="99">
        <v>99.88</v>
      </c>
      <c r="AS117" s="99">
        <v>10.046666666666667</v>
      </c>
      <c r="AT117" s="99">
        <v>509.31333333333333</v>
      </c>
      <c r="AU117" s="99">
        <v>4.2333333333333334</v>
      </c>
      <c r="AV117" s="99">
        <v>11.123333333333335</v>
      </c>
      <c r="AW117" s="99">
        <v>4.8299999999999992</v>
      </c>
      <c r="AX117" s="99">
        <v>23.166666666666668</v>
      </c>
      <c r="AY117" s="99">
        <v>35.166666666666664</v>
      </c>
      <c r="AZ117" s="99">
        <v>3.6799999999999997</v>
      </c>
      <c r="BA117" s="99">
        <v>1.07</v>
      </c>
      <c r="BB117" s="99">
        <v>16.666666666666668</v>
      </c>
      <c r="BC117" s="99">
        <v>33.020000000000003</v>
      </c>
      <c r="BD117" s="99">
        <v>26.906666666666666</v>
      </c>
      <c r="BE117" s="99">
        <v>36.583333333333336</v>
      </c>
      <c r="BF117" s="99">
        <v>75</v>
      </c>
      <c r="BG117" s="99">
        <v>8.6877777777777769</v>
      </c>
      <c r="BH117" s="99">
        <v>10.3</v>
      </c>
      <c r="BI117" s="99">
        <v>15</v>
      </c>
      <c r="BJ117" s="99">
        <v>3.186666666666667</v>
      </c>
      <c r="BK117" s="99">
        <v>102.16666666666667</v>
      </c>
      <c r="BL117" s="99">
        <v>9.9700000000000006</v>
      </c>
      <c r="BM117" s="99">
        <v>12.14</v>
      </c>
    </row>
    <row r="118" spans="1:65" x14ac:dyDescent="0.35">
      <c r="A118" s="13">
        <v>2212940200</v>
      </c>
      <c r="B118" s="14" t="s">
        <v>381</v>
      </c>
      <c r="C118" s="14" t="s">
        <v>384</v>
      </c>
      <c r="D118" s="14" t="s">
        <v>385</v>
      </c>
      <c r="E118" s="99">
        <v>13.933333333333332</v>
      </c>
      <c r="F118" s="99">
        <v>5.4484133077415224</v>
      </c>
      <c r="G118" s="99">
        <v>4.663333333333334</v>
      </c>
      <c r="H118" s="99">
        <v>1.67</v>
      </c>
      <c r="I118" s="99">
        <v>1.1499999999999999</v>
      </c>
      <c r="J118" s="99">
        <v>4.5599999999999996</v>
      </c>
      <c r="K118" s="99">
        <v>3.8066666666666662</v>
      </c>
      <c r="L118" s="99">
        <v>1.57</v>
      </c>
      <c r="M118" s="99">
        <v>4.32</v>
      </c>
      <c r="N118" s="99">
        <v>5.2</v>
      </c>
      <c r="O118" s="99">
        <v>0.68666666666666665</v>
      </c>
      <c r="P118" s="99">
        <v>1.9433333333333334</v>
      </c>
      <c r="Q118" s="99">
        <v>3.7899999999999996</v>
      </c>
      <c r="R118" s="99">
        <v>4.4333333333333336</v>
      </c>
      <c r="S118" s="99">
        <v>5.6000000000000005</v>
      </c>
      <c r="T118" s="99">
        <v>4.0666666666666664</v>
      </c>
      <c r="U118" s="99">
        <v>5.0733333333333333</v>
      </c>
      <c r="V118" s="99">
        <v>1.5600000000000003</v>
      </c>
      <c r="W118" s="99">
        <v>2.4666666666666668</v>
      </c>
      <c r="X118" s="99">
        <v>1.9433333333333334</v>
      </c>
      <c r="Y118" s="99">
        <v>18.666666666666668</v>
      </c>
      <c r="Z118" s="99">
        <v>6.663333333333334</v>
      </c>
      <c r="AA118" s="99">
        <v>3.6233333333333335</v>
      </c>
      <c r="AB118" s="99">
        <v>1.7966666666666669</v>
      </c>
      <c r="AC118" s="99">
        <v>3.8066666666666666</v>
      </c>
      <c r="AD118" s="99">
        <v>2.73</v>
      </c>
      <c r="AE118" s="92">
        <v>1463.0566666666666</v>
      </c>
      <c r="AF118" s="92">
        <v>412161.33333333331</v>
      </c>
      <c r="AG118" s="100">
        <v>6.5249999999999995</v>
      </c>
      <c r="AH118" s="92">
        <v>1958.488864418624</v>
      </c>
      <c r="AI118" s="99">
        <v>111.87535508693468</v>
      </c>
      <c r="AJ118" s="99" t="s">
        <v>810</v>
      </c>
      <c r="AK118" s="99" t="s">
        <v>810</v>
      </c>
      <c r="AL118" s="99">
        <v>111.87535508693468</v>
      </c>
      <c r="AM118" s="99">
        <v>185.69890000000001</v>
      </c>
      <c r="AN118" s="99">
        <v>61.613333333333337</v>
      </c>
      <c r="AO118" s="101">
        <v>3.2009895833333335</v>
      </c>
      <c r="AP118" s="99">
        <v>114.13333333333333</v>
      </c>
      <c r="AQ118" s="99">
        <v>130.33333333333334</v>
      </c>
      <c r="AR118" s="99">
        <v>114.58333333333333</v>
      </c>
      <c r="AS118" s="99">
        <v>10.220000000000001</v>
      </c>
      <c r="AT118" s="99">
        <v>527.5</v>
      </c>
      <c r="AU118" s="99">
        <v>4.9566666666666661</v>
      </c>
      <c r="AV118" s="99">
        <v>10.99</v>
      </c>
      <c r="AW118" s="99">
        <v>4.8166666666666664</v>
      </c>
      <c r="AX118" s="99">
        <v>25.61</v>
      </c>
      <c r="AY118" s="99">
        <v>43.333333333333336</v>
      </c>
      <c r="AZ118" s="99">
        <v>3.6299999999999994</v>
      </c>
      <c r="BA118" s="99">
        <v>1.1666666666666667</v>
      </c>
      <c r="BB118" s="99">
        <v>16.093333333333334</v>
      </c>
      <c r="BC118" s="99">
        <v>34.99666666666667</v>
      </c>
      <c r="BD118" s="99">
        <v>30.763333333333332</v>
      </c>
      <c r="BE118" s="99">
        <v>48.593333333333334</v>
      </c>
      <c r="BF118" s="99">
        <v>114.81666666666666</v>
      </c>
      <c r="BG118" s="99">
        <v>9.99</v>
      </c>
      <c r="BH118" s="99">
        <v>11.589999999999998</v>
      </c>
      <c r="BI118" s="99">
        <v>20</v>
      </c>
      <c r="BJ118" s="99">
        <v>4.99</v>
      </c>
      <c r="BK118" s="99">
        <v>60.95000000000001</v>
      </c>
      <c r="BL118" s="99">
        <v>10.026666666666666</v>
      </c>
      <c r="BM118" s="99">
        <v>11.969999999999999</v>
      </c>
    </row>
    <row r="119" spans="1:65" x14ac:dyDescent="0.35">
      <c r="A119" s="13">
        <v>2225220350</v>
      </c>
      <c r="B119" s="14" t="s">
        <v>381</v>
      </c>
      <c r="C119" s="14" t="s">
        <v>874</v>
      </c>
      <c r="D119" s="14" t="s">
        <v>875</v>
      </c>
      <c r="E119" s="99">
        <v>14.02583279773947</v>
      </c>
      <c r="F119" s="99">
        <v>5.6129264981246294</v>
      </c>
      <c r="G119" s="99">
        <v>4.6638244208952235</v>
      </c>
      <c r="H119" s="99">
        <v>1.6756872800532665</v>
      </c>
      <c r="I119" s="99">
        <v>1.1430172943214691</v>
      </c>
      <c r="J119" s="99">
        <v>4.5313826027933617</v>
      </c>
      <c r="K119" s="99">
        <v>3.5797602117157212</v>
      </c>
      <c r="L119" s="99">
        <v>1.5484462998746966</v>
      </c>
      <c r="M119" s="99">
        <v>4.4943855901213832</v>
      </c>
      <c r="N119" s="99">
        <v>5.1175535771770555</v>
      </c>
      <c r="O119" s="99">
        <v>0.6794227699733888</v>
      </c>
      <c r="P119" s="99">
        <v>1.962839211610653</v>
      </c>
      <c r="Q119" s="99">
        <v>3.7996364256305597</v>
      </c>
      <c r="R119" s="99">
        <v>4.4178993842016068</v>
      </c>
      <c r="S119" s="99">
        <v>5.2517980945761176</v>
      </c>
      <c r="T119" s="99">
        <v>4.1229048145126699</v>
      </c>
      <c r="U119" s="99">
        <v>5.0713858238105889</v>
      </c>
      <c r="V119" s="99">
        <v>1.4738672426943709</v>
      </c>
      <c r="W119" s="99">
        <v>2.4815525291768457</v>
      </c>
      <c r="X119" s="99">
        <v>1.9246009095852561</v>
      </c>
      <c r="Y119" s="99">
        <v>18.571619693590154</v>
      </c>
      <c r="Z119" s="99">
        <v>6.6153778849550413</v>
      </c>
      <c r="AA119" s="99">
        <v>3.3973871220589498</v>
      </c>
      <c r="AB119" s="99">
        <v>1.6956309396602165</v>
      </c>
      <c r="AC119" s="99">
        <v>3.8254139721907694</v>
      </c>
      <c r="AD119" s="99">
        <v>2.7582685539498413</v>
      </c>
      <c r="AE119" s="92">
        <v>1155.3511379040235</v>
      </c>
      <c r="AF119" s="92">
        <v>286406.31253376923</v>
      </c>
      <c r="AG119" s="100">
        <v>7.2039324311126869</v>
      </c>
      <c r="AH119" s="92">
        <v>1456.5964700417653</v>
      </c>
      <c r="AI119" s="99" t="s">
        <v>810</v>
      </c>
      <c r="AJ119" s="99">
        <v>74.004634944234269</v>
      </c>
      <c r="AK119" s="99">
        <v>62.129021402805087</v>
      </c>
      <c r="AL119" s="99">
        <v>136.13</v>
      </c>
      <c r="AM119" s="99">
        <v>187.8518580626359</v>
      </c>
      <c r="AN119" s="99">
        <v>57.417771932969224</v>
      </c>
      <c r="AO119" s="101">
        <v>3.184118341721486</v>
      </c>
      <c r="AP119" s="99">
        <v>95.648562655632006</v>
      </c>
      <c r="AQ119" s="99">
        <v>125.51595020907864</v>
      </c>
      <c r="AR119" s="99">
        <v>122.38969756623715</v>
      </c>
      <c r="AS119" s="99">
        <v>10.065919974094603</v>
      </c>
      <c r="AT119" s="99">
        <v>463.69906398705916</v>
      </c>
      <c r="AU119" s="99">
        <v>5.5449249781806174</v>
      </c>
      <c r="AV119" s="99">
        <v>10.949446681083344</v>
      </c>
      <c r="AW119" s="99">
        <v>4.9236557015859788</v>
      </c>
      <c r="AX119" s="99">
        <v>24.851379697066047</v>
      </c>
      <c r="AY119" s="99">
        <v>46.92226282711465</v>
      </c>
      <c r="AZ119" s="99">
        <v>3.7175840324262279</v>
      </c>
      <c r="BA119" s="99">
        <v>1.191876646501395</v>
      </c>
      <c r="BB119" s="99">
        <v>14.123991833361567</v>
      </c>
      <c r="BC119" s="99">
        <v>33.533371296999952</v>
      </c>
      <c r="BD119" s="99">
        <v>31.822396229533727</v>
      </c>
      <c r="BE119" s="99">
        <v>34.564391785525949</v>
      </c>
      <c r="BF119" s="99">
        <v>102.9979216662842</v>
      </c>
      <c r="BG119" s="99">
        <v>8.0845327101538711</v>
      </c>
      <c r="BH119" s="99">
        <v>11.93109632189215</v>
      </c>
      <c r="BI119" s="99">
        <v>18.999664645053002</v>
      </c>
      <c r="BJ119" s="99">
        <v>2.861897751036441</v>
      </c>
      <c r="BK119" s="99">
        <v>45.939676152195894</v>
      </c>
      <c r="BL119" s="99">
        <v>9.707457930846644</v>
      </c>
      <c r="BM119" s="99">
        <v>12.600016825597264</v>
      </c>
    </row>
    <row r="120" spans="1:65" x14ac:dyDescent="0.35">
      <c r="A120" s="13">
        <v>2226380365</v>
      </c>
      <c r="B120" s="14" t="s">
        <v>381</v>
      </c>
      <c r="C120" s="14" t="s">
        <v>386</v>
      </c>
      <c r="D120" s="14" t="s">
        <v>387</v>
      </c>
      <c r="E120" s="99">
        <v>13.839999999999998</v>
      </c>
      <c r="F120" s="99">
        <v>6.1402990654205611</v>
      </c>
      <c r="G120" s="99">
        <v>4.580000000000001</v>
      </c>
      <c r="H120" s="99">
        <v>1.67</v>
      </c>
      <c r="I120" s="99">
        <v>1.0766666666666667</v>
      </c>
      <c r="J120" s="99">
        <v>4.5266666666666664</v>
      </c>
      <c r="K120" s="99">
        <v>3.7333333333333329</v>
      </c>
      <c r="L120" s="99">
        <v>1.5533333333333335</v>
      </c>
      <c r="M120" s="99">
        <v>4.1033333333333326</v>
      </c>
      <c r="N120" s="99">
        <v>5.1733333333333329</v>
      </c>
      <c r="O120" s="99">
        <v>0.49868456087326907</v>
      </c>
      <c r="P120" s="99">
        <v>1.9366666666666668</v>
      </c>
      <c r="Q120" s="99">
        <v>3.6999999999999997</v>
      </c>
      <c r="R120" s="99">
        <v>4.246666666666667</v>
      </c>
      <c r="S120" s="99">
        <v>5.2366666666666655</v>
      </c>
      <c r="T120" s="99">
        <v>3.9599999999999995</v>
      </c>
      <c r="U120" s="99">
        <v>4.6966666666666663</v>
      </c>
      <c r="V120" s="99">
        <v>1.4533333333333331</v>
      </c>
      <c r="W120" s="99">
        <v>2.2899999999999996</v>
      </c>
      <c r="X120" s="99">
        <v>1.7566666666666668</v>
      </c>
      <c r="Y120" s="99">
        <v>18.749999999999996</v>
      </c>
      <c r="Z120" s="99">
        <v>6.5100000000000007</v>
      </c>
      <c r="AA120" s="99">
        <v>3.3233333333333328</v>
      </c>
      <c r="AB120" s="99">
        <v>1.64</v>
      </c>
      <c r="AC120" s="99">
        <v>3.7533333333333334</v>
      </c>
      <c r="AD120" s="99">
        <v>2.6466666666666665</v>
      </c>
      <c r="AE120" s="92">
        <v>1191.1400000000001</v>
      </c>
      <c r="AF120" s="92">
        <v>406539.33333333331</v>
      </c>
      <c r="AG120" s="100">
        <v>6.8216666666666654</v>
      </c>
      <c r="AH120" s="92">
        <v>1993.0779928971897</v>
      </c>
      <c r="AI120" s="99" t="s">
        <v>810</v>
      </c>
      <c r="AJ120" s="99">
        <v>137.05524967562488</v>
      </c>
      <c r="AK120" s="99">
        <v>53.371791544589335</v>
      </c>
      <c r="AL120" s="99">
        <v>190.43</v>
      </c>
      <c r="AM120" s="99">
        <v>186.8989</v>
      </c>
      <c r="AN120" s="99">
        <v>67.493333333333339</v>
      </c>
      <c r="AO120" s="101">
        <v>3.0999166666666667</v>
      </c>
      <c r="AP120" s="99">
        <v>108</v>
      </c>
      <c r="AQ120" s="99">
        <v>106.99000000000001</v>
      </c>
      <c r="AR120" s="99">
        <v>127.55666666666666</v>
      </c>
      <c r="AS120" s="99">
        <v>9.7533333333333321</v>
      </c>
      <c r="AT120" s="99">
        <v>488.87333333333328</v>
      </c>
      <c r="AU120" s="99">
        <v>4.29</v>
      </c>
      <c r="AV120" s="99">
        <v>10.446666666666667</v>
      </c>
      <c r="AW120" s="99">
        <v>4.2233333333333336</v>
      </c>
      <c r="AX120" s="99">
        <v>21.556666666666668</v>
      </c>
      <c r="AY120" s="99">
        <v>45.946666666666665</v>
      </c>
      <c r="AZ120" s="99">
        <v>3.293333333333333</v>
      </c>
      <c r="BA120" s="99">
        <v>1.1399999999999999</v>
      </c>
      <c r="BB120" s="99">
        <v>16.406666666666666</v>
      </c>
      <c r="BC120" s="99">
        <v>47.583333333333336</v>
      </c>
      <c r="BD120" s="99">
        <v>34.326666666666661</v>
      </c>
      <c r="BE120" s="99">
        <v>40.71</v>
      </c>
      <c r="BF120" s="99">
        <v>104.66666666666667</v>
      </c>
      <c r="BG120" s="99">
        <v>10.63</v>
      </c>
      <c r="BH120" s="99">
        <v>13.116666666666667</v>
      </c>
      <c r="BI120" s="99">
        <v>15</v>
      </c>
      <c r="BJ120" s="99">
        <v>3.72</v>
      </c>
      <c r="BK120" s="99">
        <v>58.333333333333336</v>
      </c>
      <c r="BL120" s="99">
        <v>9.7866666666666671</v>
      </c>
      <c r="BM120" s="99">
        <v>11.64</v>
      </c>
    </row>
    <row r="121" spans="1:65" x14ac:dyDescent="0.35">
      <c r="A121" s="13">
        <v>2229180400</v>
      </c>
      <c r="B121" s="14" t="s">
        <v>381</v>
      </c>
      <c r="C121" s="14" t="s">
        <v>389</v>
      </c>
      <c r="D121" s="14" t="s">
        <v>390</v>
      </c>
      <c r="E121" s="99">
        <v>13.63</v>
      </c>
      <c r="F121" s="99">
        <v>5.1169492412349555</v>
      </c>
      <c r="G121" s="99">
        <v>4.7300000000000004</v>
      </c>
      <c r="H121" s="99">
        <v>1.4433333333333334</v>
      </c>
      <c r="I121" s="99">
        <v>1.1466666666666665</v>
      </c>
      <c r="J121" s="99">
        <v>4.5866666666666669</v>
      </c>
      <c r="K121" s="99">
        <v>3.8033333333333332</v>
      </c>
      <c r="L121" s="99">
        <v>1.58</v>
      </c>
      <c r="M121" s="99">
        <v>4.333333333333333</v>
      </c>
      <c r="N121" s="99">
        <v>5.09</v>
      </c>
      <c r="O121" s="99">
        <v>0.58142383333333336</v>
      </c>
      <c r="P121" s="99">
        <v>1.9433333333333334</v>
      </c>
      <c r="Q121" s="99">
        <v>3.7766666666666668</v>
      </c>
      <c r="R121" s="99">
        <v>4.43</v>
      </c>
      <c r="S121" s="99">
        <v>5.5166666666666666</v>
      </c>
      <c r="T121" s="99">
        <v>4.05</v>
      </c>
      <c r="U121" s="99">
        <v>5.0566666666666675</v>
      </c>
      <c r="V121" s="99">
        <v>1.51</v>
      </c>
      <c r="W121" s="99">
        <v>2.4866666666666668</v>
      </c>
      <c r="X121" s="99">
        <v>1.96</v>
      </c>
      <c r="Y121" s="99">
        <v>18.776666666666667</v>
      </c>
      <c r="Z121" s="99">
        <v>6.8299999999999992</v>
      </c>
      <c r="AA121" s="99">
        <v>3.6833333333333336</v>
      </c>
      <c r="AB121" s="99">
        <v>1.8100000000000003</v>
      </c>
      <c r="AC121" s="99">
        <v>3.84</v>
      </c>
      <c r="AD121" s="99">
        <v>2.7733333333333334</v>
      </c>
      <c r="AE121" s="92">
        <v>1118.9066666666665</v>
      </c>
      <c r="AF121" s="92">
        <v>280654.66666666669</v>
      </c>
      <c r="AG121" s="100">
        <v>7.3616666666666672</v>
      </c>
      <c r="AH121" s="92">
        <v>1451.8726859609581</v>
      </c>
      <c r="AI121" s="99" t="s">
        <v>810</v>
      </c>
      <c r="AJ121" s="99">
        <v>102.90352994677146</v>
      </c>
      <c r="AK121" s="99">
        <v>60.178439270643018</v>
      </c>
      <c r="AL121" s="99">
        <v>163.08000000000001</v>
      </c>
      <c r="AM121" s="99">
        <v>187.43695</v>
      </c>
      <c r="AN121" s="99">
        <v>60.373333333333335</v>
      </c>
      <c r="AO121" s="101">
        <v>3.1669166666666668</v>
      </c>
      <c r="AP121" s="99">
        <v>105.23333333333333</v>
      </c>
      <c r="AQ121" s="99">
        <v>98.533333333333346</v>
      </c>
      <c r="AR121" s="99">
        <v>91.40000000000002</v>
      </c>
      <c r="AS121" s="99">
        <v>10.273333333333333</v>
      </c>
      <c r="AT121" s="99">
        <v>500.21999999999997</v>
      </c>
      <c r="AU121" s="99">
        <v>4.7633333333333336</v>
      </c>
      <c r="AV121" s="99">
        <v>10.736666666666666</v>
      </c>
      <c r="AW121" s="99">
        <v>4.5466666666666669</v>
      </c>
      <c r="AX121" s="99">
        <v>27.333333333333332</v>
      </c>
      <c r="AY121" s="99">
        <v>44.456666666666671</v>
      </c>
      <c r="AZ121" s="99">
        <v>3.53</v>
      </c>
      <c r="BA121" s="99">
        <v>1.2233333333333334</v>
      </c>
      <c r="BB121" s="99">
        <v>14.136666666666665</v>
      </c>
      <c r="BC121" s="99">
        <v>49.04</v>
      </c>
      <c r="BD121" s="99">
        <v>29.496666666666666</v>
      </c>
      <c r="BE121" s="99">
        <v>44.300000000000004</v>
      </c>
      <c r="BF121" s="99">
        <v>102.41666666666667</v>
      </c>
      <c r="BG121" s="99">
        <v>11.99</v>
      </c>
      <c r="BH121" s="99">
        <v>9.94</v>
      </c>
      <c r="BI121" s="99">
        <v>20.066666666666666</v>
      </c>
      <c r="BJ121" s="99">
        <v>3.6533333333333329</v>
      </c>
      <c r="BK121" s="99">
        <v>56.916666666666664</v>
      </c>
      <c r="BL121" s="99">
        <v>9.9366666666666674</v>
      </c>
      <c r="BM121" s="99">
        <v>12.283333333333333</v>
      </c>
    </row>
    <row r="122" spans="1:65" x14ac:dyDescent="0.35">
      <c r="A122" s="13">
        <v>2229340450</v>
      </c>
      <c r="B122" s="14" t="s">
        <v>381</v>
      </c>
      <c r="C122" s="14" t="s">
        <v>391</v>
      </c>
      <c r="D122" s="14" t="s">
        <v>392</v>
      </c>
      <c r="E122" s="99">
        <v>13.410000000000002</v>
      </c>
      <c r="F122" s="99">
        <v>5.1864497469269706</v>
      </c>
      <c r="G122" s="99">
        <v>4.6566666666666672</v>
      </c>
      <c r="H122" s="99">
        <v>1.4166666666666667</v>
      </c>
      <c r="I122" s="99">
        <v>1.1233333333333333</v>
      </c>
      <c r="J122" s="99">
        <v>4.5133333333333328</v>
      </c>
      <c r="K122" s="99">
        <v>3.8700000000000006</v>
      </c>
      <c r="L122" s="99">
        <v>1.5433333333333332</v>
      </c>
      <c r="M122" s="99">
        <v>4.1866666666666665</v>
      </c>
      <c r="N122" s="99">
        <v>5.01</v>
      </c>
      <c r="O122" s="99">
        <v>0.69</v>
      </c>
      <c r="P122" s="99">
        <v>1.9466666666666665</v>
      </c>
      <c r="Q122" s="99">
        <v>3.7866666666666666</v>
      </c>
      <c r="R122" s="99">
        <v>4.4000000000000004</v>
      </c>
      <c r="S122" s="99">
        <v>5.4866666666666672</v>
      </c>
      <c r="T122" s="99">
        <v>3.7433333333333336</v>
      </c>
      <c r="U122" s="99">
        <v>5.0066666666666668</v>
      </c>
      <c r="V122" s="99">
        <v>1.4466666666666665</v>
      </c>
      <c r="W122" s="99">
        <v>2.3666666666666667</v>
      </c>
      <c r="X122" s="99">
        <v>1.9433333333333334</v>
      </c>
      <c r="Y122" s="99">
        <v>18.856666666666666</v>
      </c>
      <c r="Z122" s="99">
        <v>6.7733333333333334</v>
      </c>
      <c r="AA122" s="99">
        <v>3.4433333333333334</v>
      </c>
      <c r="AB122" s="99">
        <v>1.6666666666666667</v>
      </c>
      <c r="AC122" s="99">
        <v>3.7933333333333334</v>
      </c>
      <c r="AD122" s="99">
        <v>2.7466666666666666</v>
      </c>
      <c r="AE122" s="92">
        <v>1022.9</v>
      </c>
      <c r="AF122" s="92">
        <v>290326.33333333331</v>
      </c>
      <c r="AG122" s="100">
        <v>7.173111111111111</v>
      </c>
      <c r="AH122" s="92">
        <v>1473.8792038284419</v>
      </c>
      <c r="AI122" s="99">
        <v>106.81341491942867</v>
      </c>
      <c r="AJ122" s="99" t="s">
        <v>810</v>
      </c>
      <c r="AK122" s="99" t="s">
        <v>810</v>
      </c>
      <c r="AL122" s="99">
        <v>106.81341491942867</v>
      </c>
      <c r="AM122" s="99">
        <v>186.8989</v>
      </c>
      <c r="AN122" s="99">
        <v>81.713333333333324</v>
      </c>
      <c r="AO122" s="101">
        <v>3.3058333333333336</v>
      </c>
      <c r="AP122" s="99">
        <v>146.24333333333334</v>
      </c>
      <c r="AQ122" s="99">
        <v>113.66666666666667</v>
      </c>
      <c r="AR122" s="99">
        <v>119.98</v>
      </c>
      <c r="AS122" s="99">
        <v>10.043333333333333</v>
      </c>
      <c r="AT122" s="99">
        <v>515.16333333333341</v>
      </c>
      <c r="AU122" s="99">
        <v>4.9233333333333338</v>
      </c>
      <c r="AV122" s="99">
        <v>11.506666666666666</v>
      </c>
      <c r="AW122" s="99">
        <v>4.996666666666667</v>
      </c>
      <c r="AX122" s="99">
        <v>26.2</v>
      </c>
      <c r="AY122" s="99">
        <v>42.833333333333336</v>
      </c>
      <c r="AZ122" s="99">
        <v>3.563333333333333</v>
      </c>
      <c r="BA122" s="99">
        <v>1.0866666666666667</v>
      </c>
      <c r="BB122" s="99">
        <v>14.409999999999998</v>
      </c>
      <c r="BC122" s="99">
        <v>43.636666666666663</v>
      </c>
      <c r="BD122" s="99">
        <v>23.353333333333335</v>
      </c>
      <c r="BE122" s="99">
        <v>35.550000000000004</v>
      </c>
      <c r="BF122" s="99">
        <v>91.990000000000009</v>
      </c>
      <c r="BG122" s="99">
        <v>6.6661111111111113</v>
      </c>
      <c r="BH122" s="99">
        <v>10.943333333333333</v>
      </c>
      <c r="BI122" s="99">
        <v>17.533333333333335</v>
      </c>
      <c r="BJ122" s="99">
        <v>4.0733333333333333</v>
      </c>
      <c r="BK122" s="99">
        <v>58.129999999999995</v>
      </c>
      <c r="BL122" s="99">
        <v>9.9066666666666663</v>
      </c>
      <c r="BM122" s="99">
        <v>12.409999999999998</v>
      </c>
    </row>
    <row r="123" spans="1:65" x14ac:dyDescent="0.35">
      <c r="A123" s="13">
        <v>2233740500</v>
      </c>
      <c r="B123" s="14" t="s">
        <v>381</v>
      </c>
      <c r="C123" s="14" t="s">
        <v>393</v>
      </c>
      <c r="D123" s="14" t="s">
        <v>394</v>
      </c>
      <c r="E123" s="99">
        <v>14.030000000000001</v>
      </c>
      <c r="F123" s="99">
        <v>5.1960898876404498</v>
      </c>
      <c r="G123" s="99">
        <v>4.6000000000000005</v>
      </c>
      <c r="H123" s="99">
        <v>1.4000000000000001</v>
      </c>
      <c r="I123" s="99">
        <v>1.1399999999999999</v>
      </c>
      <c r="J123" s="99">
        <v>4.49</v>
      </c>
      <c r="K123" s="99">
        <v>3.7433333333333336</v>
      </c>
      <c r="L123" s="99">
        <v>1.5466666666666666</v>
      </c>
      <c r="M123" s="99">
        <v>4.2433333333333332</v>
      </c>
      <c r="N123" s="99">
        <v>5.3533333333333326</v>
      </c>
      <c r="O123" s="99">
        <v>0.58142383333333336</v>
      </c>
      <c r="P123" s="99">
        <v>1.9466666666666665</v>
      </c>
      <c r="Q123" s="99">
        <v>3.7733333333333334</v>
      </c>
      <c r="R123" s="99">
        <v>4.37</v>
      </c>
      <c r="S123" s="99">
        <v>5.5</v>
      </c>
      <c r="T123" s="99">
        <v>3.8533333333333335</v>
      </c>
      <c r="U123" s="99">
        <v>5.0633333333333326</v>
      </c>
      <c r="V123" s="99">
        <v>1.4400000000000002</v>
      </c>
      <c r="W123" s="99">
        <v>2.42</v>
      </c>
      <c r="X123" s="99">
        <v>1.9333333333333336</v>
      </c>
      <c r="Y123" s="99">
        <v>18.72</v>
      </c>
      <c r="Z123" s="99">
        <v>6.5233333333333334</v>
      </c>
      <c r="AA123" s="99">
        <v>3.4933333333333336</v>
      </c>
      <c r="AB123" s="99">
        <v>1.6500000000000001</v>
      </c>
      <c r="AC123" s="99">
        <v>3.8066666666666666</v>
      </c>
      <c r="AD123" s="99">
        <v>2.6999999999999997</v>
      </c>
      <c r="AE123" s="92">
        <v>869.12</v>
      </c>
      <c r="AF123" s="92">
        <v>381197.66666666669</v>
      </c>
      <c r="AG123" s="100">
        <v>7.0176666666666661</v>
      </c>
      <c r="AH123" s="92">
        <v>1906.8325131919955</v>
      </c>
      <c r="AI123" s="99" t="s">
        <v>810</v>
      </c>
      <c r="AJ123" s="99">
        <v>66.561976153912056</v>
      </c>
      <c r="AK123" s="99">
        <v>61.339907404852141</v>
      </c>
      <c r="AL123" s="99">
        <v>127.9</v>
      </c>
      <c r="AM123" s="99">
        <v>186.8989</v>
      </c>
      <c r="AN123" s="99">
        <v>50.276666666666664</v>
      </c>
      <c r="AO123" s="101">
        <v>3.0827500000000003</v>
      </c>
      <c r="AP123" s="99">
        <v>122.16666666666667</v>
      </c>
      <c r="AQ123" s="99">
        <v>140.61000000000001</v>
      </c>
      <c r="AR123" s="99">
        <v>115.14999999999999</v>
      </c>
      <c r="AS123" s="99">
        <v>10.153333333333334</v>
      </c>
      <c r="AT123" s="99">
        <v>532.22333333333336</v>
      </c>
      <c r="AU123" s="99">
        <v>3.99</v>
      </c>
      <c r="AV123" s="99">
        <v>10.353333333333333</v>
      </c>
      <c r="AW123" s="99">
        <v>3.9033333333333329</v>
      </c>
      <c r="AX123" s="99">
        <v>28.056666666666668</v>
      </c>
      <c r="AY123" s="99">
        <v>36.333333333333336</v>
      </c>
      <c r="AZ123" s="99">
        <v>3.5533333333333332</v>
      </c>
      <c r="BA123" s="99">
        <v>1.1633333333333333</v>
      </c>
      <c r="BB123" s="99">
        <v>15.853333333333333</v>
      </c>
      <c r="BC123" s="99">
        <v>27.91333333333333</v>
      </c>
      <c r="BD123" s="99">
        <v>24.476666666666663</v>
      </c>
      <c r="BE123" s="99">
        <v>26.243333333333336</v>
      </c>
      <c r="BF123" s="99">
        <v>116.16000000000001</v>
      </c>
      <c r="BG123" s="99">
        <v>12.51</v>
      </c>
      <c r="BH123" s="99">
        <v>8.7966666666666669</v>
      </c>
      <c r="BI123" s="99">
        <v>13.11</v>
      </c>
      <c r="BJ123" s="99">
        <v>3.4333333333333336</v>
      </c>
      <c r="BK123" s="99">
        <v>54.176666666666669</v>
      </c>
      <c r="BL123" s="99">
        <v>9.9700000000000006</v>
      </c>
      <c r="BM123" s="99">
        <v>12.046666666666667</v>
      </c>
    </row>
    <row r="124" spans="1:65" x14ac:dyDescent="0.35">
      <c r="A124" s="13">
        <v>2235380600</v>
      </c>
      <c r="B124" s="14" t="s">
        <v>381</v>
      </c>
      <c r="C124" s="14" t="s">
        <v>395</v>
      </c>
      <c r="D124" s="14" t="s">
        <v>396</v>
      </c>
      <c r="E124" s="99">
        <v>13.963333333333333</v>
      </c>
      <c r="F124" s="99">
        <v>6.3079759217456735</v>
      </c>
      <c r="G124" s="99">
        <v>4.623333333333334</v>
      </c>
      <c r="H124" s="99">
        <v>1.67</v>
      </c>
      <c r="I124" s="99">
        <v>1.1533333333333333</v>
      </c>
      <c r="J124" s="99">
        <v>4.6100000000000003</v>
      </c>
      <c r="K124" s="99">
        <v>3.8066666666666666</v>
      </c>
      <c r="L124" s="99">
        <v>1.5999999999999999</v>
      </c>
      <c r="M124" s="99">
        <v>4.2766666666666664</v>
      </c>
      <c r="N124" s="99">
        <v>5.17</v>
      </c>
      <c r="O124" s="99">
        <v>0.48835849999999997</v>
      </c>
      <c r="P124" s="99">
        <v>1.9433333333333334</v>
      </c>
      <c r="Q124" s="99">
        <v>3.8166666666666664</v>
      </c>
      <c r="R124" s="99">
        <v>4.4533333333333331</v>
      </c>
      <c r="S124" s="99">
        <v>5.4533333333333331</v>
      </c>
      <c r="T124" s="99">
        <v>4.0799999999999992</v>
      </c>
      <c r="U124" s="99">
        <v>5.003333333333333</v>
      </c>
      <c r="V124" s="99">
        <v>1.6366666666666667</v>
      </c>
      <c r="W124" s="99">
        <v>2.4266666666666667</v>
      </c>
      <c r="X124" s="99">
        <v>1.88</v>
      </c>
      <c r="Y124" s="99">
        <v>18.873333333333331</v>
      </c>
      <c r="Z124" s="99">
        <v>6.6933333333333325</v>
      </c>
      <c r="AA124" s="99">
        <v>3.7833333333333332</v>
      </c>
      <c r="AB124" s="99">
        <v>1.8933333333333333</v>
      </c>
      <c r="AC124" s="99">
        <v>3.813333333333333</v>
      </c>
      <c r="AD124" s="99">
        <v>2.7533333333333334</v>
      </c>
      <c r="AE124" s="92">
        <v>2013.2766666666666</v>
      </c>
      <c r="AF124" s="92">
        <v>723752</v>
      </c>
      <c r="AG124" s="100">
        <v>6.6215555555555561</v>
      </c>
      <c r="AH124" s="92">
        <v>3477.8425481190629</v>
      </c>
      <c r="AI124" s="99" t="s">
        <v>810</v>
      </c>
      <c r="AJ124" s="99">
        <v>72.95990364847404</v>
      </c>
      <c r="AK124" s="99">
        <v>53.562942889037942</v>
      </c>
      <c r="AL124" s="99">
        <v>126.52</v>
      </c>
      <c r="AM124" s="99">
        <v>186.8989</v>
      </c>
      <c r="AN124" s="99">
        <v>56.44</v>
      </c>
      <c r="AO124" s="101">
        <v>3.1488888888888891</v>
      </c>
      <c r="AP124" s="99">
        <v>110.10666666666667</v>
      </c>
      <c r="AQ124" s="99">
        <v>173.89</v>
      </c>
      <c r="AR124" s="99">
        <v>128.33333333333334</v>
      </c>
      <c r="AS124" s="99">
        <v>10.39</v>
      </c>
      <c r="AT124" s="99">
        <v>524.6</v>
      </c>
      <c r="AU124" s="99">
        <v>5.333333333333333</v>
      </c>
      <c r="AV124" s="99">
        <v>10.99</v>
      </c>
      <c r="AW124" s="99">
        <v>4.9533333333333331</v>
      </c>
      <c r="AX124" s="99">
        <v>23.223333333333333</v>
      </c>
      <c r="AY124" s="99">
        <v>46.113333333333337</v>
      </c>
      <c r="AZ124" s="99">
        <v>3.52</v>
      </c>
      <c r="BA124" s="99">
        <v>1.33</v>
      </c>
      <c r="BB124" s="99">
        <v>19.776666666666667</v>
      </c>
      <c r="BC124" s="99">
        <v>45.216666666666661</v>
      </c>
      <c r="BD124" s="99">
        <v>36.44</v>
      </c>
      <c r="BE124" s="99">
        <v>35.333333333333336</v>
      </c>
      <c r="BF124" s="99">
        <v>117</v>
      </c>
      <c r="BG124" s="99">
        <v>9.99</v>
      </c>
      <c r="BH124" s="99">
        <v>12.979999999999999</v>
      </c>
      <c r="BI124" s="99">
        <v>20</v>
      </c>
      <c r="BJ124" s="99">
        <v>3.5733333333333328</v>
      </c>
      <c r="BK124" s="99">
        <v>60.553333333333335</v>
      </c>
      <c r="BL124" s="99">
        <v>9.6266666666666669</v>
      </c>
      <c r="BM124" s="99">
        <v>11.479999999999999</v>
      </c>
    </row>
    <row r="125" spans="1:65" x14ac:dyDescent="0.35">
      <c r="A125" s="13">
        <v>2243340800</v>
      </c>
      <c r="B125" s="14" t="s">
        <v>381</v>
      </c>
      <c r="C125" s="14" t="s">
        <v>397</v>
      </c>
      <c r="D125" s="14" t="s">
        <v>398</v>
      </c>
      <c r="E125" s="99">
        <v>13.893333333333333</v>
      </c>
      <c r="F125" s="99">
        <v>6.1482730923694762</v>
      </c>
      <c r="G125" s="99">
        <v>5.0133333333333328</v>
      </c>
      <c r="H125" s="99">
        <v>1.39</v>
      </c>
      <c r="I125" s="99">
        <v>1.2066666666666668</v>
      </c>
      <c r="J125" s="99">
        <v>4.5533333333333337</v>
      </c>
      <c r="K125" s="99">
        <v>4.0066666666666668</v>
      </c>
      <c r="L125" s="99">
        <v>1.6366666666666667</v>
      </c>
      <c r="M125" s="99">
        <v>4.3999999999999995</v>
      </c>
      <c r="N125" s="99">
        <v>5.3066666666666666</v>
      </c>
      <c r="O125" s="99">
        <v>0.69</v>
      </c>
      <c r="P125" s="99">
        <v>1.9433333333333334</v>
      </c>
      <c r="Q125" s="99">
        <v>3.9</v>
      </c>
      <c r="R125" s="99">
        <v>4.4300000000000006</v>
      </c>
      <c r="S125" s="99">
        <v>5.54</v>
      </c>
      <c r="T125" s="99">
        <v>4.123333333333334</v>
      </c>
      <c r="U125" s="99">
        <v>5.1366666666666667</v>
      </c>
      <c r="V125" s="99">
        <v>1.5033333333333332</v>
      </c>
      <c r="W125" s="99">
        <v>2.56</v>
      </c>
      <c r="X125" s="99">
        <v>2.0399999999999996</v>
      </c>
      <c r="Y125" s="99">
        <v>19</v>
      </c>
      <c r="Z125" s="99">
        <v>6.9233333333333329</v>
      </c>
      <c r="AA125" s="99">
        <v>3.9166666666666665</v>
      </c>
      <c r="AB125" s="99">
        <v>1.76</v>
      </c>
      <c r="AC125" s="99">
        <v>3.9166666666666665</v>
      </c>
      <c r="AD125" s="99">
        <v>2.7766666666666668</v>
      </c>
      <c r="AE125" s="92">
        <v>1136.6666666666667</v>
      </c>
      <c r="AF125" s="92">
        <v>386021</v>
      </c>
      <c r="AG125" s="100">
        <v>6.7666666666666657</v>
      </c>
      <c r="AH125" s="92">
        <v>1882.9395387839268</v>
      </c>
      <c r="AI125" s="99" t="s">
        <v>810</v>
      </c>
      <c r="AJ125" s="99">
        <v>85.588969681111109</v>
      </c>
      <c r="AK125" s="99">
        <v>64.266568369593514</v>
      </c>
      <c r="AL125" s="99">
        <v>149.86000000000001</v>
      </c>
      <c r="AM125" s="99">
        <v>186.8989</v>
      </c>
      <c r="AN125" s="99">
        <v>68</v>
      </c>
      <c r="AO125" s="101">
        <v>3.1425833333333331</v>
      </c>
      <c r="AP125" s="99">
        <v>128.16666666666666</v>
      </c>
      <c r="AQ125" s="99">
        <v>127.77666666666669</v>
      </c>
      <c r="AR125" s="99">
        <v>129.44333333333333</v>
      </c>
      <c r="AS125" s="99">
        <v>10.463333333333333</v>
      </c>
      <c r="AT125" s="99">
        <v>482.0266666666667</v>
      </c>
      <c r="AU125" s="99">
        <v>4.7733333333333334</v>
      </c>
      <c r="AV125" s="99">
        <v>12.606666666666667</v>
      </c>
      <c r="AW125" s="99">
        <v>4.6566666666666672</v>
      </c>
      <c r="AX125" s="99">
        <v>21.666666666666668</v>
      </c>
      <c r="AY125" s="99">
        <v>43.166666666666664</v>
      </c>
      <c r="AZ125" s="99">
        <v>3.5700000000000003</v>
      </c>
      <c r="BA125" s="99">
        <v>1.2233333333333334</v>
      </c>
      <c r="BB125" s="99">
        <v>19.646666666666665</v>
      </c>
      <c r="BC125" s="99">
        <v>42.5</v>
      </c>
      <c r="BD125" s="99">
        <v>28.666666666666668</v>
      </c>
      <c r="BE125" s="99">
        <v>40</v>
      </c>
      <c r="BF125" s="99">
        <v>106.5</v>
      </c>
      <c r="BG125" s="99">
        <v>9.3055555555555554</v>
      </c>
      <c r="BH125" s="99">
        <v>13.303333333333333</v>
      </c>
      <c r="BI125" s="99">
        <v>12.333333333333334</v>
      </c>
      <c r="BJ125" s="99">
        <v>3.8466666666666662</v>
      </c>
      <c r="BK125" s="99">
        <v>51.629999999999995</v>
      </c>
      <c r="BL125" s="99">
        <v>10.229999999999999</v>
      </c>
      <c r="BM125" s="99">
        <v>12.996666666666664</v>
      </c>
    </row>
    <row r="126" spans="1:65" x14ac:dyDescent="0.35">
      <c r="A126" s="13">
        <v>2226380900</v>
      </c>
      <c r="B126" s="14" t="s">
        <v>381</v>
      </c>
      <c r="C126" s="14" t="s">
        <v>386</v>
      </c>
      <c r="D126" s="14" t="s">
        <v>388</v>
      </c>
      <c r="E126" s="99">
        <v>13.989035769828929</v>
      </c>
      <c r="F126" s="99">
        <v>6.1849292929292927</v>
      </c>
      <c r="G126" s="99">
        <v>4.6407999999999996</v>
      </c>
      <c r="H126" s="99">
        <v>1.67</v>
      </c>
      <c r="I126" s="99">
        <v>1.0904530744336571</v>
      </c>
      <c r="J126" s="99">
        <v>4.5266666666666664</v>
      </c>
      <c r="K126" s="99">
        <v>3.7277278911564622</v>
      </c>
      <c r="L126" s="99">
        <v>1.5467701863354038</v>
      </c>
      <c r="M126" s="99">
        <v>3.8270087509944317</v>
      </c>
      <c r="N126" s="99">
        <v>5.0783743169398905</v>
      </c>
      <c r="O126" s="99">
        <v>0.49868456087326907</v>
      </c>
      <c r="P126" s="99">
        <v>1.9366666666666668</v>
      </c>
      <c r="Q126" s="99">
        <v>3.740616246498599</v>
      </c>
      <c r="R126" s="99">
        <v>4.0886989992301777</v>
      </c>
      <c r="S126" s="99">
        <v>5.0054854368932036</v>
      </c>
      <c r="T126" s="99">
        <v>3.9807084468664855</v>
      </c>
      <c r="U126" s="99">
        <v>4.5053641456582634</v>
      </c>
      <c r="V126" s="99">
        <v>1.4666666666666668</v>
      </c>
      <c r="W126" s="99">
        <v>2.283318777292576</v>
      </c>
      <c r="X126" s="99">
        <v>1.6755038759689924</v>
      </c>
      <c r="Y126" s="99">
        <v>18.596006458557589</v>
      </c>
      <c r="Z126" s="99">
        <v>6.544439050701186</v>
      </c>
      <c r="AA126" s="99">
        <v>3.2707228915662654</v>
      </c>
      <c r="AB126" s="99">
        <v>1.6668292682926829</v>
      </c>
      <c r="AC126" s="99">
        <v>3.5799162011173187</v>
      </c>
      <c r="AD126" s="99">
        <v>2.6178423236514523</v>
      </c>
      <c r="AE126" s="92">
        <v>1340.4433333333334</v>
      </c>
      <c r="AF126" s="92">
        <v>428757.66666666669</v>
      </c>
      <c r="AG126" s="100">
        <v>6.7383333333333324</v>
      </c>
      <c r="AH126" s="92">
        <v>2083.1878860330021</v>
      </c>
      <c r="AI126" s="99" t="s">
        <v>810</v>
      </c>
      <c r="AJ126" s="99">
        <v>137.02788616530651</v>
      </c>
      <c r="AK126" s="99">
        <v>27.147011787265189</v>
      </c>
      <c r="AL126" s="99">
        <v>164.18</v>
      </c>
      <c r="AM126" s="99">
        <v>186.8989</v>
      </c>
      <c r="AN126" s="99">
        <v>67.929999999999993</v>
      </c>
      <c r="AO126" s="101">
        <v>3.0999166666666667</v>
      </c>
      <c r="AP126" s="99">
        <v>135.11000000000001</v>
      </c>
      <c r="AQ126" s="99">
        <v>90.666666666666671</v>
      </c>
      <c r="AR126" s="99">
        <v>154.5</v>
      </c>
      <c r="AS126" s="99">
        <v>9.5744342507645257</v>
      </c>
      <c r="AT126" s="99">
        <v>498.43333333333334</v>
      </c>
      <c r="AU126" s="99">
        <v>4.29</v>
      </c>
      <c r="AV126" s="99">
        <v>9.9</v>
      </c>
      <c r="AW126" s="99">
        <v>3.7866666666666666</v>
      </c>
      <c r="AX126" s="99">
        <v>20.943333333333332</v>
      </c>
      <c r="AY126" s="99">
        <v>41.39</v>
      </c>
      <c r="AZ126" s="99">
        <v>3.1921700223713643</v>
      </c>
      <c r="BA126" s="99">
        <v>1.1331313131313132</v>
      </c>
      <c r="BB126" s="99">
        <v>16.36</v>
      </c>
      <c r="BC126" s="99">
        <v>44.74666666666667</v>
      </c>
      <c r="BD126" s="99">
        <v>25.99</v>
      </c>
      <c r="BE126" s="99">
        <v>40.266666666666673</v>
      </c>
      <c r="BF126" s="99">
        <v>89.666666666666671</v>
      </c>
      <c r="BG126" s="99">
        <v>10.61888888888889</v>
      </c>
      <c r="BH126" s="99">
        <v>13.403333333333334</v>
      </c>
      <c r="BI126" s="99">
        <v>13.333333333333334</v>
      </c>
      <c r="BJ126" s="99">
        <v>3.72</v>
      </c>
      <c r="BK126" s="99">
        <v>62.5</v>
      </c>
      <c r="BL126" s="99">
        <v>9.7141087613293049</v>
      </c>
      <c r="BM126" s="99">
        <v>11.415165919282513</v>
      </c>
    </row>
    <row r="127" spans="1:65" x14ac:dyDescent="0.35">
      <c r="A127" s="13">
        <v>2338860500</v>
      </c>
      <c r="B127" s="14" t="s">
        <v>399</v>
      </c>
      <c r="C127" s="14" t="s">
        <v>400</v>
      </c>
      <c r="D127" s="14" t="s">
        <v>401</v>
      </c>
      <c r="E127" s="99">
        <v>13.980000000000002</v>
      </c>
      <c r="F127" s="99">
        <v>5.4147311827956983</v>
      </c>
      <c r="G127" s="99">
        <v>5.2333333333333334</v>
      </c>
      <c r="H127" s="99">
        <v>1.4333333333333333</v>
      </c>
      <c r="I127" s="99">
        <v>1.4433333333333334</v>
      </c>
      <c r="J127" s="99">
        <v>4.75</v>
      </c>
      <c r="K127" s="99">
        <v>3.69</v>
      </c>
      <c r="L127" s="99">
        <v>1.7066666666666663</v>
      </c>
      <c r="M127" s="99">
        <v>4.6566666666666672</v>
      </c>
      <c r="N127" s="99">
        <v>5</v>
      </c>
      <c r="O127" s="99">
        <v>0.67122283333333321</v>
      </c>
      <c r="P127" s="99">
        <v>1.9533333333333334</v>
      </c>
      <c r="Q127" s="99">
        <v>3.9733333333333332</v>
      </c>
      <c r="R127" s="99">
        <v>4.7066666666666661</v>
      </c>
      <c r="S127" s="99">
        <v>5.6466666666666656</v>
      </c>
      <c r="T127" s="99">
        <v>4.3633333333333333</v>
      </c>
      <c r="U127" s="99">
        <v>5.3633333333333333</v>
      </c>
      <c r="V127" s="99">
        <v>1.6666666666666667</v>
      </c>
      <c r="W127" s="99">
        <v>2.5399999999999996</v>
      </c>
      <c r="X127" s="99">
        <v>2.3933333333333331</v>
      </c>
      <c r="Y127" s="99">
        <v>20.466666666666665</v>
      </c>
      <c r="Z127" s="99">
        <v>7.7033333333333331</v>
      </c>
      <c r="AA127" s="99">
        <v>3.9</v>
      </c>
      <c r="AB127" s="99">
        <v>1.8333333333333333</v>
      </c>
      <c r="AC127" s="99">
        <v>3.98</v>
      </c>
      <c r="AD127" s="99">
        <v>2.7533333333333334</v>
      </c>
      <c r="AE127" s="92">
        <v>2280.3333333333335</v>
      </c>
      <c r="AF127" s="92">
        <v>514572</v>
      </c>
      <c r="AG127" s="100">
        <v>6.5633333333333326</v>
      </c>
      <c r="AH127" s="92">
        <v>2456.6863979645495</v>
      </c>
      <c r="AI127" s="99" t="s">
        <v>810</v>
      </c>
      <c r="AJ127" s="99">
        <v>86.489119619444452</v>
      </c>
      <c r="AK127" s="99">
        <v>132.15548336669656</v>
      </c>
      <c r="AL127" s="99">
        <v>218.64999999999998</v>
      </c>
      <c r="AM127" s="99">
        <v>185.73389999999998</v>
      </c>
      <c r="AN127" s="99">
        <v>76.006666666666661</v>
      </c>
      <c r="AO127" s="101">
        <v>3.5197222222222222</v>
      </c>
      <c r="AP127" s="99">
        <v>170.66666666666666</v>
      </c>
      <c r="AQ127" s="99">
        <v>146.5</v>
      </c>
      <c r="AR127" s="99">
        <v>119.58333333333333</v>
      </c>
      <c r="AS127" s="99">
        <v>10.723333333333334</v>
      </c>
      <c r="AT127" s="99">
        <v>372.8966666666667</v>
      </c>
      <c r="AU127" s="99">
        <v>6.333333333333333</v>
      </c>
      <c r="AV127" s="99">
        <v>11.933333333333332</v>
      </c>
      <c r="AW127" s="99">
        <v>5.21</v>
      </c>
      <c r="AX127" s="99">
        <v>28.666666666666668</v>
      </c>
      <c r="AY127" s="99">
        <v>53.026666666666664</v>
      </c>
      <c r="AZ127" s="99">
        <v>3.69</v>
      </c>
      <c r="BA127" s="99">
        <v>1.1666666666666667</v>
      </c>
      <c r="BB127" s="99">
        <v>19.926666666666666</v>
      </c>
      <c r="BC127" s="99">
        <v>38.983333333333327</v>
      </c>
      <c r="BD127" s="99">
        <v>24.386666666666667</v>
      </c>
      <c r="BE127" s="99">
        <v>30.603333333333335</v>
      </c>
      <c r="BF127" s="99">
        <v>119.05000000000001</v>
      </c>
      <c r="BG127" s="99">
        <v>7.1388888888888884</v>
      </c>
      <c r="BH127" s="99">
        <v>13.07</v>
      </c>
      <c r="BI127" s="99">
        <v>17.756666666666668</v>
      </c>
      <c r="BJ127" s="99">
        <v>3.2433333333333336</v>
      </c>
      <c r="BK127" s="99">
        <v>96.833333333333329</v>
      </c>
      <c r="BL127" s="99">
        <v>10.216666666666667</v>
      </c>
      <c r="BM127" s="99">
        <v>12.993333333333334</v>
      </c>
    </row>
    <row r="128" spans="1:65" x14ac:dyDescent="0.35">
      <c r="A128" s="13">
        <v>2412580100</v>
      </c>
      <c r="B128" s="14" t="s">
        <v>402</v>
      </c>
      <c r="C128" s="14" t="s">
        <v>403</v>
      </c>
      <c r="D128" s="14" t="s">
        <v>404</v>
      </c>
      <c r="E128" s="99">
        <v>13.780000000000001</v>
      </c>
      <c r="F128" s="99">
        <v>6.2283333333333326</v>
      </c>
      <c r="G128" s="99">
        <v>5.0566666666666675</v>
      </c>
      <c r="H128" s="99">
        <v>1.3933333333333333</v>
      </c>
      <c r="I128" s="99">
        <v>1.32</v>
      </c>
      <c r="J128" s="99">
        <v>4.7299999999999995</v>
      </c>
      <c r="K128" s="99">
        <v>4.1433333333333335</v>
      </c>
      <c r="L128" s="99">
        <v>1.7733333333333334</v>
      </c>
      <c r="M128" s="99">
        <v>4.6533333333333333</v>
      </c>
      <c r="N128" s="99">
        <v>5.4633333333333338</v>
      </c>
      <c r="O128" s="99">
        <v>0.80666666666666664</v>
      </c>
      <c r="P128" s="99">
        <v>1.9566666666666668</v>
      </c>
      <c r="Q128" s="99">
        <v>4.2333333333333334</v>
      </c>
      <c r="R128" s="99">
        <v>4.5100000000000007</v>
      </c>
      <c r="S128" s="99">
        <v>6.07</v>
      </c>
      <c r="T128" s="99">
        <v>4.3433333333333337</v>
      </c>
      <c r="U128" s="99">
        <v>5.3766666666666678</v>
      </c>
      <c r="V128" s="99">
        <v>1.7133333333333332</v>
      </c>
      <c r="W128" s="99">
        <v>2.5299999999999998</v>
      </c>
      <c r="X128" s="99">
        <v>2.13</v>
      </c>
      <c r="Y128" s="99">
        <v>20.106666666666666</v>
      </c>
      <c r="Z128" s="99">
        <v>8.0766666666666662</v>
      </c>
      <c r="AA128" s="99">
        <v>3.9733333333333332</v>
      </c>
      <c r="AB128" s="99">
        <v>1.9033333333333333</v>
      </c>
      <c r="AC128" s="99">
        <v>4.0900000000000007</v>
      </c>
      <c r="AD128" s="99">
        <v>2.8633333333333333</v>
      </c>
      <c r="AE128" s="92">
        <v>1866.14</v>
      </c>
      <c r="AF128" s="92">
        <v>399086.66666666669</v>
      </c>
      <c r="AG128" s="100">
        <v>6.5818888888888862</v>
      </c>
      <c r="AH128" s="92">
        <v>1906.2909237073484</v>
      </c>
      <c r="AI128" s="99" t="s">
        <v>810</v>
      </c>
      <c r="AJ128" s="99">
        <v>109.03291444933204</v>
      </c>
      <c r="AK128" s="99">
        <v>114.87735429467288</v>
      </c>
      <c r="AL128" s="99">
        <v>223.91</v>
      </c>
      <c r="AM128" s="99">
        <v>199.62194999999997</v>
      </c>
      <c r="AN128" s="99">
        <v>62.66</v>
      </c>
      <c r="AO128" s="101">
        <v>3.4585666666666666</v>
      </c>
      <c r="AP128" s="99">
        <v>114.22333333333334</v>
      </c>
      <c r="AQ128" s="99">
        <v>133.22</v>
      </c>
      <c r="AR128" s="99">
        <v>117.22333333333331</v>
      </c>
      <c r="AS128" s="99">
        <v>11.103333333333333</v>
      </c>
      <c r="AT128" s="99">
        <v>401.38666666666671</v>
      </c>
      <c r="AU128" s="99">
        <v>5.7</v>
      </c>
      <c r="AV128" s="99">
        <v>13.24</v>
      </c>
      <c r="AW128" s="99">
        <v>5.376666666666666</v>
      </c>
      <c r="AX128" s="99">
        <v>28.333333333333332</v>
      </c>
      <c r="AY128" s="99">
        <v>58.173333333333325</v>
      </c>
      <c r="AZ128" s="99">
        <v>3.69</v>
      </c>
      <c r="BA128" s="99">
        <v>1.4433333333333334</v>
      </c>
      <c r="BB128" s="99">
        <v>9.3733333333333331</v>
      </c>
      <c r="BC128" s="99">
        <v>36.656666666666666</v>
      </c>
      <c r="BD128" s="99">
        <v>23.686666666666667</v>
      </c>
      <c r="BE128" s="99">
        <v>36.406666666666666</v>
      </c>
      <c r="BF128" s="99">
        <v>77.209999999999994</v>
      </c>
      <c r="BG128" s="99">
        <v>14.970277777777779</v>
      </c>
      <c r="BH128" s="99">
        <v>13.693333333333333</v>
      </c>
      <c r="BI128" s="99">
        <v>23.026666666666667</v>
      </c>
      <c r="BJ128" s="99">
        <v>3.7133333333333334</v>
      </c>
      <c r="BK128" s="99">
        <v>58.333333333333336</v>
      </c>
      <c r="BL128" s="99">
        <v>10.356666666666667</v>
      </c>
      <c r="BM128" s="99">
        <v>15.656666666666666</v>
      </c>
    </row>
    <row r="129" spans="1:65" x14ac:dyDescent="0.35">
      <c r="A129" s="13">
        <v>2423224250</v>
      </c>
      <c r="B129" s="14" t="s">
        <v>402</v>
      </c>
      <c r="C129" s="14" t="s">
        <v>821</v>
      </c>
      <c r="D129" s="14" t="s">
        <v>405</v>
      </c>
      <c r="E129" s="99">
        <v>13.76</v>
      </c>
      <c r="F129" s="99">
        <v>6.2435333333333345</v>
      </c>
      <c r="G129" s="99">
        <v>5.3156666666666679</v>
      </c>
      <c r="H129" s="99">
        <v>1.3991666666666667</v>
      </c>
      <c r="I129" s="99">
        <v>1.4403333333333332</v>
      </c>
      <c r="J129" s="99">
        <v>4.7759999999999998</v>
      </c>
      <c r="K129" s="99">
        <v>4.2696666666666658</v>
      </c>
      <c r="L129" s="99">
        <v>1.8849999999999998</v>
      </c>
      <c r="M129" s="99">
        <v>4.7320000000000002</v>
      </c>
      <c r="N129" s="99">
        <v>5.4933333333333332</v>
      </c>
      <c r="O129" s="99">
        <v>0.78666666666666663</v>
      </c>
      <c r="P129" s="99">
        <v>2.0273333333333334</v>
      </c>
      <c r="Q129" s="99">
        <v>4.4799999999999995</v>
      </c>
      <c r="R129" s="99">
        <v>4.5273333333333339</v>
      </c>
      <c r="S129" s="99">
        <v>6.5103333333333326</v>
      </c>
      <c r="T129" s="99">
        <v>4.4546666666666672</v>
      </c>
      <c r="U129" s="99">
        <v>5.5766666666666671</v>
      </c>
      <c r="V129" s="99">
        <v>1.8159999999999998</v>
      </c>
      <c r="W129" s="99">
        <v>2.5726666666666667</v>
      </c>
      <c r="X129" s="99">
        <v>2.2429999999999999</v>
      </c>
      <c r="Y129" s="99">
        <v>21.043333333333333</v>
      </c>
      <c r="Z129" s="99">
        <v>8.4356666666666644</v>
      </c>
      <c r="AA129" s="99">
        <v>4.1503333333333332</v>
      </c>
      <c r="AB129" s="99">
        <v>2.0003333333333333</v>
      </c>
      <c r="AC129" s="99">
        <v>4.312666666666666</v>
      </c>
      <c r="AD129" s="99">
        <v>2.9866666666666668</v>
      </c>
      <c r="AE129" s="92">
        <v>2953.9466666666667</v>
      </c>
      <c r="AF129" s="92">
        <v>995779.33333333337</v>
      </c>
      <c r="AG129" s="100">
        <v>6.6999999999999931</v>
      </c>
      <c r="AH129" s="92">
        <v>4819.2863749618036</v>
      </c>
      <c r="AI129" s="99" t="s">
        <v>810</v>
      </c>
      <c r="AJ129" s="99">
        <v>114.70900290944321</v>
      </c>
      <c r="AK129" s="99">
        <v>107.75807058762575</v>
      </c>
      <c r="AL129" s="99">
        <v>222.47</v>
      </c>
      <c r="AM129" s="99">
        <v>197.37194999999997</v>
      </c>
      <c r="AN129" s="99">
        <v>59</v>
      </c>
      <c r="AO129" s="101">
        <v>3.2533333333333334</v>
      </c>
      <c r="AP129" s="99">
        <v>92</v>
      </c>
      <c r="AQ129" s="99">
        <v>135.03333333333333</v>
      </c>
      <c r="AR129" s="99">
        <v>117.66666666666667</v>
      </c>
      <c r="AS129" s="99">
        <v>11.516</v>
      </c>
      <c r="AT129" s="99">
        <v>403.78999999999996</v>
      </c>
      <c r="AU129" s="99">
        <v>5.6833333333333336</v>
      </c>
      <c r="AV129" s="99">
        <v>12.556666666666667</v>
      </c>
      <c r="AW129" s="99">
        <v>5.13</v>
      </c>
      <c r="AX129" s="99">
        <v>26.11</v>
      </c>
      <c r="AY129" s="99">
        <v>70.083333333333329</v>
      </c>
      <c r="AZ129" s="99">
        <v>3.8053333333333335</v>
      </c>
      <c r="BA129" s="99">
        <v>1.5103333333333333</v>
      </c>
      <c r="BB129" s="99">
        <v>17.27</v>
      </c>
      <c r="BC129" s="99">
        <v>33.42</v>
      </c>
      <c r="BD129" s="99">
        <v>30.516666666666666</v>
      </c>
      <c r="BE129" s="99">
        <v>36.096666666666671</v>
      </c>
      <c r="BF129" s="99">
        <v>75.713333333333324</v>
      </c>
      <c r="BG129" s="99">
        <v>10.777777777777779</v>
      </c>
      <c r="BH129" s="99">
        <v>15.69</v>
      </c>
      <c r="BI129" s="99">
        <v>24.833333333333332</v>
      </c>
      <c r="BJ129" s="99">
        <v>4.1266666666666669</v>
      </c>
      <c r="BK129" s="99">
        <v>85.39</v>
      </c>
      <c r="BL129" s="99">
        <v>11.095555555555556</v>
      </c>
      <c r="BM129" s="99">
        <v>14.270000000000001</v>
      </c>
    </row>
    <row r="130" spans="1:65" x14ac:dyDescent="0.35">
      <c r="A130" s="13">
        <v>2514454200</v>
      </c>
      <c r="B130" s="14" t="s">
        <v>406</v>
      </c>
      <c r="C130" s="14" t="s">
        <v>407</v>
      </c>
      <c r="D130" s="14" t="s">
        <v>408</v>
      </c>
      <c r="E130" s="99">
        <v>13.816666666666668</v>
      </c>
      <c r="F130" s="99">
        <v>5.4777396280400579</v>
      </c>
      <c r="G130" s="99">
        <v>4.9833333333333334</v>
      </c>
      <c r="H130" s="99">
        <v>1.4466666666666665</v>
      </c>
      <c r="I130" s="99">
        <v>1.4433333333333334</v>
      </c>
      <c r="J130" s="99">
        <v>4.76</v>
      </c>
      <c r="K130" s="99">
        <v>3.81</v>
      </c>
      <c r="L130" s="99">
        <v>1.79</v>
      </c>
      <c r="M130" s="99">
        <v>5.04</v>
      </c>
      <c r="N130" s="99">
        <v>4.9899999999999993</v>
      </c>
      <c r="O130" s="99">
        <v>0.75138401665361965</v>
      </c>
      <c r="P130" s="99">
        <v>1.9833333333333332</v>
      </c>
      <c r="Q130" s="99">
        <v>4.1399999999999997</v>
      </c>
      <c r="R130" s="99">
        <v>4.8</v>
      </c>
      <c r="S130" s="99">
        <v>5.77</v>
      </c>
      <c r="T130" s="99">
        <v>4.2600000000000007</v>
      </c>
      <c r="U130" s="99">
        <v>5.3833333333333329</v>
      </c>
      <c r="V130" s="99">
        <v>1.7299999999999998</v>
      </c>
      <c r="W130" s="99">
        <v>2.5033333333333334</v>
      </c>
      <c r="X130" s="99">
        <v>2.3666666666666667</v>
      </c>
      <c r="Y130" s="99">
        <v>21.33</v>
      </c>
      <c r="Z130" s="99">
        <v>8.6966666666666672</v>
      </c>
      <c r="AA130" s="99">
        <v>4.0266666666666664</v>
      </c>
      <c r="AB130" s="99">
        <v>1.8966666666666665</v>
      </c>
      <c r="AC130" s="99">
        <v>4.2433333333333332</v>
      </c>
      <c r="AD130" s="99">
        <v>2.92</v>
      </c>
      <c r="AE130" s="92">
        <v>3992.5666666666671</v>
      </c>
      <c r="AF130" s="92">
        <v>960671</v>
      </c>
      <c r="AG130" s="100">
        <v>6.886333333333333</v>
      </c>
      <c r="AH130" s="92">
        <v>4745.8891957484439</v>
      </c>
      <c r="AI130" s="99" t="s">
        <v>810</v>
      </c>
      <c r="AJ130" s="99">
        <v>85.268493958333337</v>
      </c>
      <c r="AK130" s="99">
        <v>217.45373879851454</v>
      </c>
      <c r="AL130" s="99">
        <v>302.71999999999997</v>
      </c>
      <c r="AM130" s="99">
        <v>187.84695000000002</v>
      </c>
      <c r="AN130" s="99">
        <v>97.386666666666656</v>
      </c>
      <c r="AO130" s="101">
        <v>3.4288809523809527</v>
      </c>
      <c r="AP130" s="99">
        <v>123.16666666666667</v>
      </c>
      <c r="AQ130" s="99">
        <v>157.88666666666666</v>
      </c>
      <c r="AR130" s="99">
        <v>149.22333333333333</v>
      </c>
      <c r="AS130" s="99">
        <v>11.39</v>
      </c>
      <c r="AT130" s="99">
        <v>384.69</v>
      </c>
      <c r="AU130" s="99">
        <v>7.09</v>
      </c>
      <c r="AV130" s="99">
        <v>12.523333333333333</v>
      </c>
      <c r="AW130" s="99">
        <v>6.1266666666666678</v>
      </c>
      <c r="AX130" s="99">
        <v>43.72</v>
      </c>
      <c r="AY130" s="99">
        <v>65.556666666666672</v>
      </c>
      <c r="AZ130" s="99">
        <v>3.53</v>
      </c>
      <c r="BA130" s="99">
        <v>1.4900000000000002</v>
      </c>
      <c r="BB130" s="99">
        <v>18.2</v>
      </c>
      <c r="BC130" s="99">
        <v>38.356666666666662</v>
      </c>
      <c r="BD130" s="99">
        <v>26.456666666666663</v>
      </c>
      <c r="BE130" s="99">
        <v>29.303333333333331</v>
      </c>
      <c r="BF130" s="99">
        <v>95.433333333333337</v>
      </c>
      <c r="BG130" s="99">
        <v>25.575555555555557</v>
      </c>
      <c r="BH130" s="99">
        <v>15.486666666666666</v>
      </c>
      <c r="BI130" s="99">
        <v>29.333333333333332</v>
      </c>
      <c r="BJ130" s="99">
        <v>3.8466666666666662</v>
      </c>
      <c r="BK130" s="99">
        <v>106.66666666666667</v>
      </c>
      <c r="BL130" s="99">
        <v>10.213333333333333</v>
      </c>
      <c r="BM130" s="99">
        <v>12.660000000000002</v>
      </c>
    </row>
    <row r="131" spans="1:65" x14ac:dyDescent="0.35">
      <c r="A131" s="13">
        <v>2515764530</v>
      </c>
      <c r="B131" s="14" t="s">
        <v>406</v>
      </c>
      <c r="C131" s="14" t="s">
        <v>849</v>
      </c>
      <c r="D131" s="14" t="s">
        <v>850</v>
      </c>
      <c r="E131" s="99">
        <v>14.342919390247985</v>
      </c>
      <c r="F131" s="99">
        <v>4.7368433877686309</v>
      </c>
      <c r="G131" s="99">
        <v>4.5475604638686589</v>
      </c>
      <c r="H131" s="99">
        <v>1.6454094829063772</v>
      </c>
      <c r="I131" s="99">
        <v>1.5011312684269142</v>
      </c>
      <c r="J131" s="99">
        <v>3.8619939121042193</v>
      </c>
      <c r="K131" s="99">
        <v>4.8974055141520703</v>
      </c>
      <c r="L131" s="99">
        <v>1.8600953629852388</v>
      </c>
      <c r="M131" s="99">
        <v>4.798927022333185</v>
      </c>
      <c r="N131" s="99">
        <v>4.7367202289024561</v>
      </c>
      <c r="O131" s="99">
        <v>0.76250172062958177</v>
      </c>
      <c r="P131" s="99">
        <v>1.8493404384209426</v>
      </c>
      <c r="Q131" s="99">
        <v>3.7347199590825659</v>
      </c>
      <c r="R131" s="99">
        <v>4.0763494998514256</v>
      </c>
      <c r="S131" s="99">
        <v>5.6757340441409516</v>
      </c>
      <c r="T131" s="99">
        <v>2.9598794517002323</v>
      </c>
      <c r="U131" s="99">
        <v>4.6638157209866469</v>
      </c>
      <c r="V131" s="99">
        <v>1.5863938821668206</v>
      </c>
      <c r="W131" s="99">
        <v>2.6482524192202139</v>
      </c>
      <c r="X131" s="99">
        <v>2.362744580473322</v>
      </c>
      <c r="Y131" s="99">
        <v>22.771960714717341</v>
      </c>
      <c r="Z131" s="99">
        <v>8.0330149091971634</v>
      </c>
      <c r="AA131" s="99">
        <v>4.1663856613832939</v>
      </c>
      <c r="AB131" s="99">
        <v>1.9173890902371074</v>
      </c>
      <c r="AC131" s="99">
        <v>5.7357011640702433</v>
      </c>
      <c r="AD131" s="99">
        <v>2.5930211153379825</v>
      </c>
      <c r="AE131" s="92">
        <v>2226.2093112562179</v>
      </c>
      <c r="AF131" s="92">
        <v>992522.84424923826</v>
      </c>
      <c r="AG131" s="100">
        <v>6.7502257076080729</v>
      </c>
      <c r="AH131" s="92">
        <v>4823.6316595483004</v>
      </c>
      <c r="AI131" s="99" t="s">
        <v>810</v>
      </c>
      <c r="AJ131" s="99">
        <v>128.25018048722424</v>
      </c>
      <c r="AK131" s="99">
        <v>133.06973124533337</v>
      </c>
      <c r="AL131" s="99">
        <v>261.32</v>
      </c>
      <c r="AM131" s="99">
        <v>187.84815573865399</v>
      </c>
      <c r="AN131" s="99">
        <v>59.15448157621001</v>
      </c>
      <c r="AO131" s="101">
        <v>3.4133740284203338</v>
      </c>
      <c r="AP131" s="99">
        <v>159.68718886164493</v>
      </c>
      <c r="AQ131" s="99">
        <v>161.70752553471809</v>
      </c>
      <c r="AR131" s="99">
        <v>150.21182679200592</v>
      </c>
      <c r="AS131" s="99">
        <v>11.638436416533404</v>
      </c>
      <c r="AT131" s="99">
        <v>525.31844503124296</v>
      </c>
      <c r="AU131" s="99">
        <v>6.5939176887781921</v>
      </c>
      <c r="AV131" s="99">
        <v>14.877957154520274</v>
      </c>
      <c r="AW131" s="99">
        <v>6.3199668724231843</v>
      </c>
      <c r="AX131" s="99">
        <v>29.91812716895231</v>
      </c>
      <c r="AY131" s="99">
        <v>56.749354333561371</v>
      </c>
      <c r="AZ131" s="99">
        <v>4.5098313796445737</v>
      </c>
      <c r="BA131" s="99">
        <v>1.3951926655002576</v>
      </c>
      <c r="BB131" s="99">
        <v>22.393156058792737</v>
      </c>
      <c r="BC131" s="99">
        <v>42.542362510214524</v>
      </c>
      <c r="BD131" s="99">
        <v>26.610781407525838</v>
      </c>
      <c r="BE131" s="99">
        <v>53.602358621278597</v>
      </c>
      <c r="BF131" s="99">
        <v>138.44476077417707</v>
      </c>
      <c r="BG131" s="99">
        <v>26.545731529118182</v>
      </c>
      <c r="BH131" s="99">
        <v>15.399130935347868</v>
      </c>
      <c r="BI131" s="99">
        <v>20.549281362036751</v>
      </c>
      <c r="BJ131" s="99">
        <v>3.6137646902102092</v>
      </c>
      <c r="BK131" s="99">
        <v>85.423143429549029</v>
      </c>
      <c r="BL131" s="99">
        <v>8.8241480640855077</v>
      </c>
      <c r="BM131" s="99">
        <v>9.031079330237926</v>
      </c>
    </row>
    <row r="132" spans="1:65" x14ac:dyDescent="0.35">
      <c r="A132" s="13">
        <v>2635660855</v>
      </c>
      <c r="B132" s="14" t="s">
        <v>409</v>
      </c>
      <c r="C132" s="14" t="s">
        <v>876</v>
      </c>
      <c r="D132" s="14" t="s">
        <v>877</v>
      </c>
      <c r="E132" s="99">
        <v>13.6</v>
      </c>
      <c r="F132" s="99">
        <v>5.7503759999999993</v>
      </c>
      <c r="G132" s="99">
        <v>4.8066666666666666</v>
      </c>
      <c r="H132" s="99">
        <v>1.4100000000000001</v>
      </c>
      <c r="I132" s="99">
        <v>1.1333333333333331</v>
      </c>
      <c r="J132" s="99">
        <v>4.78</v>
      </c>
      <c r="K132" s="99">
        <v>3.9199999999999995</v>
      </c>
      <c r="L132" s="99">
        <v>1.5600000000000003</v>
      </c>
      <c r="M132" s="99">
        <v>4.5133333333333328</v>
      </c>
      <c r="N132" s="99">
        <v>4.7966666666666669</v>
      </c>
      <c r="O132" s="99">
        <v>0.78666666666666674</v>
      </c>
      <c r="P132" s="99">
        <v>2.0966666666666671</v>
      </c>
      <c r="Q132" s="99">
        <v>3.7100000000000004</v>
      </c>
      <c r="R132" s="99">
        <v>4.4366666666666665</v>
      </c>
      <c r="S132" s="99">
        <v>5.833333333333333</v>
      </c>
      <c r="T132" s="99">
        <v>4.21</v>
      </c>
      <c r="U132" s="99">
        <v>5.1933333333333334</v>
      </c>
      <c r="V132" s="99">
        <v>1.53</v>
      </c>
      <c r="W132" s="99">
        <v>2.543333333333333</v>
      </c>
      <c r="X132" s="99">
        <v>1.93</v>
      </c>
      <c r="Y132" s="99">
        <v>19.043333333333333</v>
      </c>
      <c r="Z132" s="99">
        <v>7.3766666666666678</v>
      </c>
      <c r="AA132" s="99">
        <v>3.4733333333333332</v>
      </c>
      <c r="AB132" s="99">
        <v>1.8666666666666665</v>
      </c>
      <c r="AC132" s="99">
        <v>3.9166666666666665</v>
      </c>
      <c r="AD132" s="99">
        <v>2.7466666666666666</v>
      </c>
      <c r="AE132" s="92">
        <v>890.75</v>
      </c>
      <c r="AF132" s="92">
        <v>340666.33333333331</v>
      </c>
      <c r="AG132" s="100">
        <v>7.0425000000000004</v>
      </c>
      <c r="AH132" s="92">
        <v>1709.0750116082691</v>
      </c>
      <c r="AI132" s="99" t="s">
        <v>810</v>
      </c>
      <c r="AJ132" s="99">
        <v>118.17467624746696</v>
      </c>
      <c r="AK132" s="99">
        <v>101.02505997458938</v>
      </c>
      <c r="AL132" s="99">
        <v>219.2</v>
      </c>
      <c r="AM132" s="99">
        <v>184.44389999999999</v>
      </c>
      <c r="AN132" s="99">
        <v>56</v>
      </c>
      <c r="AO132" s="101">
        <v>3.3520000000000003</v>
      </c>
      <c r="AP132" s="99">
        <v>85</v>
      </c>
      <c r="AQ132" s="99">
        <v>103.33333333333333</v>
      </c>
      <c r="AR132" s="99">
        <v>91</v>
      </c>
      <c r="AS132" s="99">
        <v>10.216666666666667</v>
      </c>
      <c r="AT132" s="99">
        <v>490.10999999999996</v>
      </c>
      <c r="AU132" s="99">
        <v>4.8899999999999997</v>
      </c>
      <c r="AV132" s="99">
        <v>8.99</v>
      </c>
      <c r="AW132" s="99">
        <v>4.99</v>
      </c>
      <c r="AX132" s="99">
        <v>16.8</v>
      </c>
      <c r="AY132" s="99">
        <v>24.78</v>
      </c>
      <c r="AZ132" s="99">
        <v>3.6633333333333336</v>
      </c>
      <c r="BA132" s="99">
        <v>1.1299999999999999</v>
      </c>
      <c r="BB132" s="99">
        <v>13.660000000000002</v>
      </c>
      <c r="BC132" s="99">
        <v>16.683333333333334</v>
      </c>
      <c r="BD132" s="99">
        <v>17.010000000000002</v>
      </c>
      <c r="BE132" s="99">
        <v>36.193333333333335</v>
      </c>
      <c r="BF132" s="99">
        <v>89</v>
      </c>
      <c r="BG132" s="99">
        <v>10</v>
      </c>
      <c r="BH132" s="99">
        <v>12.99</v>
      </c>
      <c r="BI132" s="99">
        <v>12.333333333333334</v>
      </c>
      <c r="BJ132" s="99">
        <v>3.7166666666666668</v>
      </c>
      <c r="BK132" s="99">
        <v>62</v>
      </c>
      <c r="BL132" s="99">
        <v>9.0400000000000009</v>
      </c>
      <c r="BM132" s="99">
        <v>11.666666666666666</v>
      </c>
    </row>
    <row r="133" spans="1:65" x14ac:dyDescent="0.35">
      <c r="A133" s="13">
        <v>2619804400</v>
      </c>
      <c r="B133" s="14" t="s">
        <v>409</v>
      </c>
      <c r="C133" s="14" t="s">
        <v>410</v>
      </c>
      <c r="D133" s="14" t="s">
        <v>411</v>
      </c>
      <c r="E133" s="99">
        <v>13.76</v>
      </c>
      <c r="F133" s="99">
        <v>5.5084668989547039</v>
      </c>
      <c r="G133" s="99">
        <v>5.206666666666667</v>
      </c>
      <c r="H133" s="99">
        <v>1.6933333333333334</v>
      </c>
      <c r="I133" s="99">
        <v>1.2466666666666668</v>
      </c>
      <c r="J133" s="99">
        <v>4.84</v>
      </c>
      <c r="K133" s="99">
        <v>4.4733333333333336</v>
      </c>
      <c r="L133" s="99">
        <v>1.6600000000000001</v>
      </c>
      <c r="M133" s="99">
        <v>4.7566666666666668</v>
      </c>
      <c r="N133" s="99">
        <v>4.7733333333333334</v>
      </c>
      <c r="O133" s="99">
        <v>0.71333333333333326</v>
      </c>
      <c r="P133" s="99">
        <v>1.9866666666666666</v>
      </c>
      <c r="Q133" s="99">
        <v>4.33</v>
      </c>
      <c r="R133" s="99">
        <v>4.4833333333333334</v>
      </c>
      <c r="S133" s="99">
        <v>6.0233333333333334</v>
      </c>
      <c r="T133" s="99">
        <v>4.3899999999999997</v>
      </c>
      <c r="U133" s="99">
        <v>5.52</v>
      </c>
      <c r="V133" s="99">
        <v>1.53</v>
      </c>
      <c r="W133" s="99">
        <v>2.5500000000000003</v>
      </c>
      <c r="X133" s="99">
        <v>2.1199999999999997</v>
      </c>
      <c r="Y133" s="99">
        <v>20.353333333333335</v>
      </c>
      <c r="Z133" s="99">
        <v>8.1</v>
      </c>
      <c r="AA133" s="99">
        <v>3.8333333333333335</v>
      </c>
      <c r="AB133" s="99">
        <v>1.9066666666666665</v>
      </c>
      <c r="AC133" s="99">
        <v>4.03</v>
      </c>
      <c r="AD133" s="99">
        <v>2.9000000000000004</v>
      </c>
      <c r="AE133" s="92">
        <v>1604.1666666666667</v>
      </c>
      <c r="AF133" s="92">
        <v>519287.66666666669</v>
      </c>
      <c r="AG133" s="100">
        <v>6.7198333333333338</v>
      </c>
      <c r="AH133" s="92">
        <v>2520.6385311503504</v>
      </c>
      <c r="AI133" s="99" t="s">
        <v>810</v>
      </c>
      <c r="AJ133" s="99">
        <v>105.69121218910884</v>
      </c>
      <c r="AK133" s="99">
        <v>74.77853445913361</v>
      </c>
      <c r="AL133" s="99">
        <v>180.47</v>
      </c>
      <c r="AM133" s="99">
        <v>184.98195000000001</v>
      </c>
      <c r="AN133" s="99">
        <v>60.566666666666663</v>
      </c>
      <c r="AO133" s="101">
        <v>3.4207999999999998</v>
      </c>
      <c r="AP133" s="99">
        <v>91.399999999999991</v>
      </c>
      <c r="AQ133" s="99">
        <v>139.13999999999999</v>
      </c>
      <c r="AR133" s="99">
        <v>120.34999999999998</v>
      </c>
      <c r="AS133" s="99">
        <v>10.88</v>
      </c>
      <c r="AT133" s="99">
        <v>504.80333333333334</v>
      </c>
      <c r="AU133" s="99">
        <v>5.2433333333333332</v>
      </c>
      <c r="AV133" s="99">
        <v>10.99</v>
      </c>
      <c r="AW133" s="99">
        <v>5.1599999999999993</v>
      </c>
      <c r="AX133" s="99">
        <v>24.533333333333331</v>
      </c>
      <c r="AY133" s="99">
        <v>56.266666666666673</v>
      </c>
      <c r="AZ133" s="99">
        <v>3.6366666666666667</v>
      </c>
      <c r="BA133" s="99">
        <v>1.3966666666666667</v>
      </c>
      <c r="BB133" s="99">
        <v>22.016666666666666</v>
      </c>
      <c r="BC133" s="99">
        <v>43.183333333333337</v>
      </c>
      <c r="BD133" s="99">
        <v>44.266666666666673</v>
      </c>
      <c r="BE133" s="99">
        <v>37.186666666666667</v>
      </c>
      <c r="BF133" s="99">
        <v>87.933333333333337</v>
      </c>
      <c r="BG133" s="99">
        <v>15.659722222222223</v>
      </c>
      <c r="BH133" s="99">
        <v>11.22</v>
      </c>
      <c r="BI133" s="99">
        <v>22.166666666666668</v>
      </c>
      <c r="BJ133" s="99">
        <v>3.44</v>
      </c>
      <c r="BK133" s="99">
        <v>60.366666666666674</v>
      </c>
      <c r="BL133" s="99">
        <v>9.3766666666666669</v>
      </c>
      <c r="BM133" s="99">
        <v>13.12</v>
      </c>
    </row>
    <row r="134" spans="1:65" x14ac:dyDescent="0.35">
      <c r="A134" s="13">
        <v>2624340570</v>
      </c>
      <c r="B134" s="14" t="s">
        <v>409</v>
      </c>
      <c r="C134" s="14" t="s">
        <v>412</v>
      </c>
      <c r="D134" s="14" t="s">
        <v>413</v>
      </c>
      <c r="E134" s="99">
        <v>13.853054533587965</v>
      </c>
      <c r="F134" s="99">
        <v>5.926077936627288</v>
      </c>
      <c r="G134" s="99">
        <v>5.1156164058563371</v>
      </c>
      <c r="H134" s="99">
        <v>1.3757424179030397</v>
      </c>
      <c r="I134" s="99">
        <v>1.1307476582230256</v>
      </c>
      <c r="J134" s="99">
        <v>4.7715683854223432</v>
      </c>
      <c r="K134" s="99">
        <v>3.7455630427614164</v>
      </c>
      <c r="L134" s="99">
        <v>1.6730313809902413</v>
      </c>
      <c r="M134" s="99">
        <v>4.488241790734997</v>
      </c>
      <c r="N134" s="99">
        <v>4.6493232378733174</v>
      </c>
      <c r="O134" s="99">
        <v>0.74075219706566564</v>
      </c>
      <c r="P134" s="99">
        <v>1.9422844772104304</v>
      </c>
      <c r="Q134" s="99">
        <v>3.9593202601411974</v>
      </c>
      <c r="R134" s="99">
        <v>4.4663171558700521</v>
      </c>
      <c r="S134" s="99">
        <v>5.9765726899031106</v>
      </c>
      <c r="T134" s="99">
        <v>4.2300196930287877</v>
      </c>
      <c r="U134" s="99">
        <v>5.2791008263207253</v>
      </c>
      <c r="V134" s="99">
        <v>1.5773368883520782</v>
      </c>
      <c r="W134" s="99">
        <v>2.56186133603939</v>
      </c>
      <c r="X134" s="99">
        <v>1.9485247256796399</v>
      </c>
      <c r="Y134" s="99">
        <v>19.43823624835683</v>
      </c>
      <c r="Z134" s="99">
        <v>7.3672891889104148</v>
      </c>
      <c r="AA134" s="99">
        <v>3.7640715705731469</v>
      </c>
      <c r="AB134" s="99">
        <v>1.9341130888399174</v>
      </c>
      <c r="AC134" s="99">
        <v>3.9535059731906075</v>
      </c>
      <c r="AD134" s="99">
        <v>2.7350249830208866</v>
      </c>
      <c r="AE134" s="92">
        <v>1424.0548270605952</v>
      </c>
      <c r="AF134" s="92">
        <v>419973.64890339738</v>
      </c>
      <c r="AG134" s="100">
        <v>6.6248340552486633</v>
      </c>
      <c r="AH134" s="92">
        <v>2022.5633961787405</v>
      </c>
      <c r="AI134" s="99" t="s">
        <v>810</v>
      </c>
      <c r="AJ134" s="99">
        <v>109.99309483448401</v>
      </c>
      <c r="AK134" s="99">
        <v>82.611912709960208</v>
      </c>
      <c r="AL134" s="99">
        <v>192.6</v>
      </c>
      <c r="AM134" s="99">
        <v>185.11533178305717</v>
      </c>
      <c r="AN134" s="99">
        <v>58.377305056027886</v>
      </c>
      <c r="AO134" s="101">
        <v>3.42963946404265</v>
      </c>
      <c r="AP134" s="99">
        <v>118.99727804336105</v>
      </c>
      <c r="AQ134" s="99">
        <v>103.15394489211769</v>
      </c>
      <c r="AR134" s="99">
        <v>116.3197719962227</v>
      </c>
      <c r="AS134" s="99">
        <v>10.463780230247853</v>
      </c>
      <c r="AT134" s="99">
        <v>555.33653158702248</v>
      </c>
      <c r="AU134" s="99">
        <v>5.2594679738761601</v>
      </c>
      <c r="AV134" s="99">
        <v>10.727962632154162</v>
      </c>
      <c r="AW134" s="99">
        <v>5.1508328685879059</v>
      </c>
      <c r="AX134" s="99">
        <v>25.963323188919006</v>
      </c>
      <c r="AY134" s="99">
        <v>40.802028718545145</v>
      </c>
      <c r="AZ134" s="99">
        <v>3.5881915604801109</v>
      </c>
      <c r="BA134" s="99">
        <v>1.176253799068715</v>
      </c>
      <c r="BB134" s="99">
        <v>23.725154219370932</v>
      </c>
      <c r="BC134" s="99">
        <v>31.429593975471906</v>
      </c>
      <c r="BD134" s="99">
        <v>24.643078986453137</v>
      </c>
      <c r="BE134" s="99">
        <v>22.805850080713128</v>
      </c>
      <c r="BF134" s="99">
        <v>109.94252187882584</v>
      </c>
      <c r="BG134" s="99">
        <v>27.791438106745527</v>
      </c>
      <c r="BH134" s="99">
        <v>12.132964733717216</v>
      </c>
      <c r="BI134" s="99">
        <v>23.015140192644015</v>
      </c>
      <c r="BJ134" s="99">
        <v>3.711462066331972</v>
      </c>
      <c r="BK134" s="99">
        <v>69.237877324753782</v>
      </c>
      <c r="BL134" s="99">
        <v>9.6227973694796844</v>
      </c>
      <c r="BM134" s="99">
        <v>13.026924138075445</v>
      </c>
    </row>
    <row r="135" spans="1:65" x14ac:dyDescent="0.35">
      <c r="A135" s="13">
        <v>2628020650</v>
      </c>
      <c r="B135" s="14" t="s">
        <v>409</v>
      </c>
      <c r="C135" s="14" t="s">
        <v>414</v>
      </c>
      <c r="D135" s="14" t="s">
        <v>415</v>
      </c>
      <c r="E135" s="99">
        <v>13.63</v>
      </c>
      <c r="F135" s="99">
        <v>6.6246212121212125</v>
      </c>
      <c r="G135" s="99">
        <v>4.621666666666667</v>
      </c>
      <c r="H135" s="99">
        <v>1.38</v>
      </c>
      <c r="I135" s="99">
        <v>1.1533333333333333</v>
      </c>
      <c r="J135" s="99">
        <v>4.6533333333333333</v>
      </c>
      <c r="K135" s="99">
        <v>3.2983333333333333</v>
      </c>
      <c r="L135" s="99">
        <v>1.51</v>
      </c>
      <c r="M135" s="99">
        <v>4.3950000000000005</v>
      </c>
      <c r="N135" s="99">
        <v>4.58</v>
      </c>
      <c r="O135" s="99">
        <v>0.64805699999999999</v>
      </c>
      <c r="P135" s="99">
        <v>1.9133333333333333</v>
      </c>
      <c r="Q135" s="99">
        <v>3.5966666666666662</v>
      </c>
      <c r="R135" s="99">
        <v>4.3183333333333342</v>
      </c>
      <c r="S135" s="99">
        <v>5.293333333333333</v>
      </c>
      <c r="T135" s="99">
        <v>3.8183333333333334</v>
      </c>
      <c r="U135" s="99">
        <v>4.9400000000000004</v>
      </c>
      <c r="V135" s="99">
        <v>1.4583333333333333</v>
      </c>
      <c r="W135" s="99">
        <v>2.4416666666666664</v>
      </c>
      <c r="X135" s="99">
        <v>1.9366666666666668</v>
      </c>
      <c r="Y135" s="99">
        <v>18.95</v>
      </c>
      <c r="Z135" s="99">
        <v>6.663333333333334</v>
      </c>
      <c r="AA135" s="99">
        <v>3.6783333333333332</v>
      </c>
      <c r="AB135" s="99">
        <v>1.7633333333333334</v>
      </c>
      <c r="AC135" s="99">
        <v>3.7650000000000001</v>
      </c>
      <c r="AD135" s="99">
        <v>2.6783333333333332</v>
      </c>
      <c r="AE135" s="92">
        <v>836.93333333333339</v>
      </c>
      <c r="AF135" s="92">
        <v>286363.33333333331</v>
      </c>
      <c r="AG135" s="100">
        <v>6.9033333333333333</v>
      </c>
      <c r="AH135" s="92">
        <v>1416.1339372226403</v>
      </c>
      <c r="AI135" s="99" t="s">
        <v>810</v>
      </c>
      <c r="AJ135" s="99">
        <v>120.27795552305317</v>
      </c>
      <c r="AK135" s="99">
        <v>85.570803069408385</v>
      </c>
      <c r="AL135" s="99">
        <v>205.85</v>
      </c>
      <c r="AM135" s="99">
        <v>184.44389999999999</v>
      </c>
      <c r="AN135" s="99">
        <v>54.556666666666672</v>
      </c>
      <c r="AO135" s="101">
        <v>3.3420833333333335</v>
      </c>
      <c r="AP135" s="99">
        <v>74.49666666666667</v>
      </c>
      <c r="AQ135" s="99">
        <v>121.30666666666667</v>
      </c>
      <c r="AR135" s="99">
        <v>112</v>
      </c>
      <c r="AS135" s="99">
        <v>10.340000000000002</v>
      </c>
      <c r="AT135" s="99">
        <v>490.47</v>
      </c>
      <c r="AU135" s="99">
        <v>5.0733333333333333</v>
      </c>
      <c r="AV135" s="99">
        <v>11.143333333333333</v>
      </c>
      <c r="AW135" s="99">
        <v>4.9666666666666659</v>
      </c>
      <c r="AX135" s="99">
        <v>19.253333333333334</v>
      </c>
      <c r="AY135" s="99">
        <v>26.419999999999998</v>
      </c>
      <c r="AZ135" s="99">
        <v>3.59</v>
      </c>
      <c r="BA135" s="99">
        <v>1.1399999999999999</v>
      </c>
      <c r="BB135" s="99">
        <v>17.996666666666666</v>
      </c>
      <c r="BC135" s="99">
        <v>24.936666666666667</v>
      </c>
      <c r="BD135" s="99">
        <v>15.853333333333333</v>
      </c>
      <c r="BE135" s="99">
        <v>21.063333333333333</v>
      </c>
      <c r="BF135" s="99">
        <v>103.76666666666667</v>
      </c>
      <c r="BG135" s="99">
        <v>9.4444444444444446</v>
      </c>
      <c r="BH135" s="99">
        <v>8.3466666666666658</v>
      </c>
      <c r="BI135" s="99">
        <v>16.07</v>
      </c>
      <c r="BJ135" s="99">
        <v>3.31</v>
      </c>
      <c r="BK135" s="99">
        <v>64.61666666666666</v>
      </c>
      <c r="BL135" s="99">
        <v>9.0633333333333326</v>
      </c>
      <c r="BM135" s="99">
        <v>11.726666666666667</v>
      </c>
    </row>
    <row r="136" spans="1:65" x14ac:dyDescent="0.35">
      <c r="A136" s="13">
        <v>2731860500</v>
      </c>
      <c r="B136" s="14" t="s">
        <v>416</v>
      </c>
      <c r="C136" s="14" t="s">
        <v>417</v>
      </c>
      <c r="D136" s="14" t="s">
        <v>418</v>
      </c>
      <c r="E136" s="99">
        <v>13.786666666666667</v>
      </c>
      <c r="F136" s="99">
        <v>5.7750899928005763</v>
      </c>
      <c r="G136" s="99">
        <v>5.3233333333333333</v>
      </c>
      <c r="H136" s="99">
        <v>1.41</v>
      </c>
      <c r="I136" s="99">
        <v>1.27</v>
      </c>
      <c r="J136" s="99">
        <v>4.583333333333333</v>
      </c>
      <c r="K136" s="99">
        <v>4.3900000000000006</v>
      </c>
      <c r="L136" s="99">
        <v>1.7633333333333334</v>
      </c>
      <c r="M136" s="99">
        <v>4.3133333333333335</v>
      </c>
      <c r="N136" s="99">
        <v>4.6766666666666667</v>
      </c>
      <c r="O136" s="99">
        <v>0.43766133045977013</v>
      </c>
      <c r="P136" s="99">
        <v>1.9066666666666665</v>
      </c>
      <c r="Q136" s="99">
        <v>4.1766666666666667</v>
      </c>
      <c r="R136" s="99">
        <v>4.6400000000000006</v>
      </c>
      <c r="S136" s="99">
        <v>5.7233333333333336</v>
      </c>
      <c r="T136" s="99">
        <v>4.0066666666666668</v>
      </c>
      <c r="U136" s="99">
        <v>5.45</v>
      </c>
      <c r="V136" s="99">
        <v>1.6266666666666667</v>
      </c>
      <c r="W136" s="99">
        <v>2.6333333333333333</v>
      </c>
      <c r="X136" s="99">
        <v>2.42</v>
      </c>
      <c r="Y136" s="99">
        <v>20.203333333333333</v>
      </c>
      <c r="Z136" s="99">
        <v>7.5100000000000007</v>
      </c>
      <c r="AA136" s="99">
        <v>3.7933333333333334</v>
      </c>
      <c r="AB136" s="99">
        <v>1.8733333333333331</v>
      </c>
      <c r="AC136" s="99">
        <v>4.1933333333333334</v>
      </c>
      <c r="AD136" s="99">
        <v>2.8966666666666669</v>
      </c>
      <c r="AE136" s="92">
        <v>1201.8900000000001</v>
      </c>
      <c r="AF136" s="92">
        <v>363597.33333333331</v>
      </c>
      <c r="AG136" s="100">
        <v>6.9885555555555561</v>
      </c>
      <c r="AH136" s="92">
        <v>1813.6273528324202</v>
      </c>
      <c r="AI136" s="99" t="s">
        <v>810</v>
      </c>
      <c r="AJ136" s="99">
        <v>91.85043550363946</v>
      </c>
      <c r="AK136" s="99">
        <v>77.416969337896035</v>
      </c>
      <c r="AL136" s="99">
        <v>169.26999999999998</v>
      </c>
      <c r="AM136" s="99">
        <v>191.09695000000002</v>
      </c>
      <c r="AN136" s="99">
        <v>54.826666666666675</v>
      </c>
      <c r="AO136" s="101">
        <v>3.3142499999999999</v>
      </c>
      <c r="AP136" s="99">
        <v>144.10333333333335</v>
      </c>
      <c r="AQ136" s="99">
        <v>181.22333333333333</v>
      </c>
      <c r="AR136" s="99">
        <v>110.21999999999998</v>
      </c>
      <c r="AS136" s="99">
        <v>11.403333333333334</v>
      </c>
      <c r="AT136" s="99">
        <v>486.31666666666666</v>
      </c>
      <c r="AU136" s="99">
        <v>5.1999999999999993</v>
      </c>
      <c r="AV136" s="99">
        <v>12.97</v>
      </c>
      <c r="AW136" s="99">
        <v>4.8066666666666666</v>
      </c>
      <c r="AX136" s="99">
        <v>25.056666666666668</v>
      </c>
      <c r="AY136" s="99">
        <v>40.423333333333332</v>
      </c>
      <c r="AZ136" s="99">
        <v>3.7433333333333336</v>
      </c>
      <c r="BA136" s="99">
        <v>1.4533333333333331</v>
      </c>
      <c r="BB136" s="99">
        <v>19.443333333333332</v>
      </c>
      <c r="BC136" s="99">
        <v>40.053333333333335</v>
      </c>
      <c r="BD136" s="99">
        <v>31.886666666666667</v>
      </c>
      <c r="BE136" s="99">
        <v>37.556666666666665</v>
      </c>
      <c r="BF136" s="99">
        <v>91.38</v>
      </c>
      <c r="BG136" s="99">
        <v>19.645833333333332</v>
      </c>
      <c r="BH136" s="99">
        <v>10.063333333333333</v>
      </c>
      <c r="BI136" s="99">
        <v>15</v>
      </c>
      <c r="BJ136" s="99">
        <v>4.0166666666666666</v>
      </c>
      <c r="BK136" s="99">
        <v>48.403333333333329</v>
      </c>
      <c r="BL136" s="99">
        <v>9.18</v>
      </c>
      <c r="BM136" s="99">
        <v>11.323333333333332</v>
      </c>
    </row>
    <row r="137" spans="1:65" x14ac:dyDescent="0.35">
      <c r="A137" s="13">
        <v>2733460511</v>
      </c>
      <c r="B137" s="14" t="s">
        <v>416</v>
      </c>
      <c r="C137" s="14" t="s">
        <v>419</v>
      </c>
      <c r="D137" s="14" t="s">
        <v>420</v>
      </c>
      <c r="E137" s="99">
        <v>13.979999999999999</v>
      </c>
      <c r="F137" s="99">
        <v>5.7549122807017552</v>
      </c>
      <c r="G137" s="99">
        <v>4.75</v>
      </c>
      <c r="H137" s="99">
        <v>1.3966666666666665</v>
      </c>
      <c r="I137" s="99">
        <v>1.24</v>
      </c>
      <c r="J137" s="99">
        <v>4.6033333333333335</v>
      </c>
      <c r="K137" s="99">
        <v>3.8366666666666664</v>
      </c>
      <c r="L137" s="99">
        <v>1.6766666666666665</v>
      </c>
      <c r="M137" s="99">
        <v>4.3433333333333337</v>
      </c>
      <c r="N137" s="99">
        <v>4.76</v>
      </c>
      <c r="O137" s="99">
        <v>0.6549753877894412</v>
      </c>
      <c r="P137" s="99">
        <v>1.96</v>
      </c>
      <c r="Q137" s="99">
        <v>3.7366666666666668</v>
      </c>
      <c r="R137" s="99">
        <v>4.4733333333333327</v>
      </c>
      <c r="S137" s="99">
        <v>5.5166666666666666</v>
      </c>
      <c r="T137" s="99">
        <v>3.85</v>
      </c>
      <c r="U137" s="99">
        <v>5.1499999999999995</v>
      </c>
      <c r="V137" s="99">
        <v>1.5533333333333335</v>
      </c>
      <c r="W137" s="99">
        <v>2.3966666666666665</v>
      </c>
      <c r="X137" s="99">
        <v>2.1633333333333336</v>
      </c>
      <c r="Y137" s="99">
        <v>19.263333333333335</v>
      </c>
      <c r="Z137" s="99">
        <v>6.8266666666666671</v>
      </c>
      <c r="AA137" s="99">
        <v>3.7366666666666668</v>
      </c>
      <c r="AB137" s="99">
        <v>1.75</v>
      </c>
      <c r="AC137" s="99">
        <v>4.0266666666666664</v>
      </c>
      <c r="AD137" s="99">
        <v>2.78</v>
      </c>
      <c r="AE137" s="92">
        <v>1391.0333333333335</v>
      </c>
      <c r="AF137" s="92">
        <v>406008.33333333331</v>
      </c>
      <c r="AG137" s="100">
        <v>6.7910000000000004</v>
      </c>
      <c r="AH137" s="92">
        <v>1983.7650164274662</v>
      </c>
      <c r="AI137" s="99" t="s">
        <v>810</v>
      </c>
      <c r="AJ137" s="99">
        <v>100.48533039822307</v>
      </c>
      <c r="AK137" s="99">
        <v>79.620843601784941</v>
      </c>
      <c r="AL137" s="99">
        <v>180.11</v>
      </c>
      <c r="AM137" s="99">
        <v>187.58944999999997</v>
      </c>
      <c r="AN137" s="99">
        <v>59.913333333333334</v>
      </c>
      <c r="AO137" s="101">
        <v>3.3224666666666667</v>
      </c>
      <c r="AP137" s="99">
        <v>112.72000000000001</v>
      </c>
      <c r="AQ137" s="99">
        <v>164.15333333333334</v>
      </c>
      <c r="AR137" s="99">
        <v>95.01</v>
      </c>
      <c r="AS137" s="99">
        <v>10.713333333333333</v>
      </c>
      <c r="AT137" s="99">
        <v>499.3533333333333</v>
      </c>
      <c r="AU137" s="99">
        <v>4.2566666666666668</v>
      </c>
      <c r="AV137" s="99">
        <v>13.003333333333336</v>
      </c>
      <c r="AW137" s="99">
        <v>4.4466666666666663</v>
      </c>
      <c r="AX137" s="99">
        <v>25.863333333333333</v>
      </c>
      <c r="AY137" s="99">
        <v>36.996666666666663</v>
      </c>
      <c r="AZ137" s="99">
        <v>3.6199999999999997</v>
      </c>
      <c r="BA137" s="99">
        <v>1.4966666666666668</v>
      </c>
      <c r="BB137" s="99">
        <v>16.73</v>
      </c>
      <c r="BC137" s="99">
        <v>34.81</v>
      </c>
      <c r="BD137" s="99">
        <v>35.090000000000003</v>
      </c>
      <c r="BE137" s="99">
        <v>40.81</v>
      </c>
      <c r="BF137" s="99">
        <v>78.89</v>
      </c>
      <c r="BG137" s="99">
        <v>14.083333333333334</v>
      </c>
      <c r="BH137" s="99">
        <v>11.32</v>
      </c>
      <c r="BI137" s="99">
        <v>25.676666666666666</v>
      </c>
      <c r="BJ137" s="99">
        <v>2.91</v>
      </c>
      <c r="BK137" s="99">
        <v>60.633333333333333</v>
      </c>
      <c r="BL137" s="99">
        <v>9.4433333333333334</v>
      </c>
      <c r="BM137" s="99">
        <v>11.776666666666666</v>
      </c>
    </row>
    <row r="138" spans="1:65" x14ac:dyDescent="0.35">
      <c r="A138" s="13">
        <v>2741060840</v>
      </c>
      <c r="B138" s="14" t="s">
        <v>416</v>
      </c>
      <c r="C138" s="14" t="s">
        <v>422</v>
      </c>
      <c r="D138" s="14" t="s">
        <v>423</v>
      </c>
      <c r="E138" s="99">
        <v>13.973333333333334</v>
      </c>
      <c r="F138" s="99">
        <v>5.4919022063208098</v>
      </c>
      <c r="G138" s="99">
        <v>4.5866666666666669</v>
      </c>
      <c r="H138" s="99">
        <v>1.3500000000000003</v>
      </c>
      <c r="I138" s="99">
        <v>1.1599999999999999</v>
      </c>
      <c r="J138" s="99">
        <v>4.6333333333333337</v>
      </c>
      <c r="K138" s="99">
        <v>3.8733333333333331</v>
      </c>
      <c r="L138" s="99">
        <v>1.6199999999999999</v>
      </c>
      <c r="M138" s="99">
        <v>4.4233333333333329</v>
      </c>
      <c r="N138" s="99">
        <v>4.9766666666666666</v>
      </c>
      <c r="O138" s="99">
        <v>0.69670946551724144</v>
      </c>
      <c r="P138" s="99">
        <v>1.95</v>
      </c>
      <c r="Q138" s="99">
        <v>3.7099999999999995</v>
      </c>
      <c r="R138" s="99">
        <v>4.4833333333333334</v>
      </c>
      <c r="S138" s="99">
        <v>5.8033333333333337</v>
      </c>
      <c r="T138" s="99">
        <v>3.9266666666666672</v>
      </c>
      <c r="U138" s="99">
        <v>5.1533333333333333</v>
      </c>
      <c r="V138" s="99">
        <v>1.6366666666666667</v>
      </c>
      <c r="W138" s="99">
        <v>2.4233333333333333</v>
      </c>
      <c r="X138" s="99">
        <v>1.9433333333333334</v>
      </c>
      <c r="Y138" s="99">
        <v>18.876666666666665</v>
      </c>
      <c r="Z138" s="99">
        <v>7.41</v>
      </c>
      <c r="AA138" s="99">
        <v>3.7366666666666668</v>
      </c>
      <c r="AB138" s="99">
        <v>1.8066666666666666</v>
      </c>
      <c r="AC138" s="99">
        <v>3.8466666666666662</v>
      </c>
      <c r="AD138" s="99">
        <v>2.7233333333333332</v>
      </c>
      <c r="AE138" s="92">
        <v>1216.5200000000002</v>
      </c>
      <c r="AF138" s="92">
        <v>390030</v>
      </c>
      <c r="AG138" s="100">
        <v>6.9596666666666671</v>
      </c>
      <c r="AH138" s="92">
        <v>1941.4440537742603</v>
      </c>
      <c r="AI138" s="99" t="s">
        <v>810</v>
      </c>
      <c r="AJ138" s="99">
        <v>92.996413501336107</v>
      </c>
      <c r="AK138" s="99">
        <v>82.384388306851179</v>
      </c>
      <c r="AL138" s="99">
        <v>175.38</v>
      </c>
      <c r="AM138" s="99">
        <v>187.39139999999998</v>
      </c>
      <c r="AN138" s="99">
        <v>61.74</v>
      </c>
      <c r="AO138" s="101">
        <v>3.3755000000000002</v>
      </c>
      <c r="AP138" s="99">
        <v>145.44</v>
      </c>
      <c r="AQ138" s="99">
        <v>229.08333333333334</v>
      </c>
      <c r="AR138" s="99">
        <v>108.66666666666667</v>
      </c>
      <c r="AS138" s="99">
        <v>10.360000000000001</v>
      </c>
      <c r="AT138" s="99">
        <v>599.07999999999993</v>
      </c>
      <c r="AU138" s="99">
        <v>5.29</v>
      </c>
      <c r="AV138" s="99">
        <v>12.49</v>
      </c>
      <c r="AW138" s="99">
        <v>4.9333333333333336</v>
      </c>
      <c r="AX138" s="99">
        <v>28.666666666666668</v>
      </c>
      <c r="AY138" s="99">
        <v>34.553333333333335</v>
      </c>
      <c r="AZ138" s="99">
        <v>3.7533333333333334</v>
      </c>
      <c r="BA138" s="99">
        <v>1.2999999999999998</v>
      </c>
      <c r="BB138" s="99">
        <v>17.07</v>
      </c>
      <c r="BC138" s="99">
        <v>52.75</v>
      </c>
      <c r="BD138" s="99">
        <v>45.036666666666669</v>
      </c>
      <c r="BE138" s="99">
        <v>46.693333333333328</v>
      </c>
      <c r="BF138" s="99">
        <v>121.33333333333333</v>
      </c>
      <c r="BG138" s="99">
        <v>11.99</v>
      </c>
      <c r="BH138" s="99">
        <v>13.473333333333334</v>
      </c>
      <c r="BI138" s="99">
        <v>21.5</v>
      </c>
      <c r="BJ138" s="99">
        <v>4.6399999999999997</v>
      </c>
      <c r="BK138" s="99">
        <v>50.366666666666667</v>
      </c>
      <c r="BL138" s="99">
        <v>9.36</v>
      </c>
      <c r="BM138" s="99">
        <v>13.33</v>
      </c>
    </row>
    <row r="139" spans="1:65" x14ac:dyDescent="0.35">
      <c r="A139" s="13">
        <v>2733460880</v>
      </c>
      <c r="B139" s="14" t="s">
        <v>416</v>
      </c>
      <c r="C139" s="14" t="s">
        <v>419</v>
      </c>
      <c r="D139" s="14" t="s">
        <v>421</v>
      </c>
      <c r="E139" s="99">
        <v>14.043333333333331</v>
      </c>
      <c r="F139" s="99">
        <v>5.7507359307359307</v>
      </c>
      <c r="G139" s="99">
        <v>4.7896687370600413</v>
      </c>
      <c r="H139" s="99">
        <v>1.3538028169014087</v>
      </c>
      <c r="I139" s="99">
        <v>1.2536467236467237</v>
      </c>
      <c r="J139" s="99">
        <v>4.579823788546256</v>
      </c>
      <c r="K139" s="99">
        <v>3.7557142857142858</v>
      </c>
      <c r="L139" s="99">
        <v>1.667126436781609</v>
      </c>
      <c r="M139" s="99">
        <v>4.3769438029253278</v>
      </c>
      <c r="N139" s="99">
        <v>4.8649568221070814</v>
      </c>
      <c r="O139" s="99">
        <v>0.74267314242706528</v>
      </c>
      <c r="P139" s="99">
        <v>1.9633333333333332</v>
      </c>
      <c r="Q139" s="99">
        <v>3.6638172043010755</v>
      </c>
      <c r="R139" s="99">
        <v>4.4695852534562208</v>
      </c>
      <c r="S139" s="99">
        <v>5.4902389078498288</v>
      </c>
      <c r="T139" s="99">
        <v>3.9091977077363893</v>
      </c>
      <c r="U139" s="99">
        <v>5.1028994082840233</v>
      </c>
      <c r="V139" s="99">
        <v>1.5533333333333335</v>
      </c>
      <c r="W139" s="99">
        <v>2.423531914893617</v>
      </c>
      <c r="X139" s="99">
        <v>2.1362519936204145</v>
      </c>
      <c r="Y139" s="99">
        <v>18.965956854558105</v>
      </c>
      <c r="Z139" s="99">
        <v>6.7594478527607365</v>
      </c>
      <c r="AA139" s="99">
        <v>3.8966666666666669</v>
      </c>
      <c r="AB139" s="99">
        <v>1.8048427672955976</v>
      </c>
      <c r="AC139" s="99">
        <v>4.1129946524064165</v>
      </c>
      <c r="AD139" s="99">
        <v>2.8602777777777777</v>
      </c>
      <c r="AE139" s="92">
        <v>1379.9333333333334</v>
      </c>
      <c r="AF139" s="92">
        <v>402703.33333333331</v>
      </c>
      <c r="AG139" s="100">
        <v>6.7269444444444453</v>
      </c>
      <c r="AH139" s="92">
        <v>1954.7224471627735</v>
      </c>
      <c r="AI139" s="99" t="s">
        <v>810</v>
      </c>
      <c r="AJ139" s="99">
        <v>93.771783428757672</v>
      </c>
      <c r="AK139" s="99">
        <v>81.9167702684516</v>
      </c>
      <c r="AL139" s="99">
        <v>175.69</v>
      </c>
      <c r="AM139" s="99">
        <v>188.55445</v>
      </c>
      <c r="AN139" s="99">
        <v>61.973333333333336</v>
      </c>
      <c r="AO139" s="101">
        <v>3.3130222222222216</v>
      </c>
      <c r="AP139" s="99">
        <v>109.93666666666667</v>
      </c>
      <c r="AQ139" s="99">
        <v>162.98333333333332</v>
      </c>
      <c r="AR139" s="99">
        <v>96.899999999999991</v>
      </c>
      <c r="AS139" s="99">
        <v>10.881367112810707</v>
      </c>
      <c r="AT139" s="99">
        <v>492.94666666666666</v>
      </c>
      <c r="AU139" s="99">
        <v>4.2466666666666661</v>
      </c>
      <c r="AV139" s="99">
        <v>13.073333333333332</v>
      </c>
      <c r="AW139" s="99">
        <v>4.4433333333333342</v>
      </c>
      <c r="AX139" s="99">
        <v>27.966666666666665</v>
      </c>
      <c r="AY139" s="99">
        <v>37.17</v>
      </c>
      <c r="AZ139" s="99">
        <v>3.6219677419354839</v>
      </c>
      <c r="BA139" s="99">
        <v>1.5187160493827161</v>
      </c>
      <c r="BB139" s="99">
        <v>16.456666666666667</v>
      </c>
      <c r="BC139" s="99">
        <v>34.556666666666665</v>
      </c>
      <c r="BD139" s="99">
        <v>33.413333333333334</v>
      </c>
      <c r="BE139" s="99">
        <v>40.843333333333334</v>
      </c>
      <c r="BF139" s="99">
        <v>80.5</v>
      </c>
      <c r="BG139" s="99">
        <v>14.083333333333334</v>
      </c>
      <c r="BH139" s="99">
        <v>11.236666666666665</v>
      </c>
      <c r="BI139" s="99">
        <v>26.393333333333334</v>
      </c>
      <c r="BJ139" s="99">
        <v>2.8833333333333333</v>
      </c>
      <c r="BK139" s="99">
        <v>61.223333333333336</v>
      </c>
      <c r="BL139" s="99">
        <v>9.521582037996545</v>
      </c>
      <c r="BM139" s="99">
        <v>11.579679487179488</v>
      </c>
    </row>
    <row r="140" spans="1:65" x14ac:dyDescent="0.35">
      <c r="A140" s="13">
        <v>2825620500</v>
      </c>
      <c r="B140" s="14" t="s">
        <v>424</v>
      </c>
      <c r="C140" s="14" t="s">
        <v>425</v>
      </c>
      <c r="D140" s="14" t="s">
        <v>426</v>
      </c>
      <c r="E140" s="99">
        <v>13.753333333333336</v>
      </c>
      <c r="F140" s="99">
        <v>5.7590476190476183</v>
      </c>
      <c r="G140" s="99">
        <v>4.6166666666666671</v>
      </c>
      <c r="H140" s="99">
        <v>1.741463963963964</v>
      </c>
      <c r="I140" s="99">
        <v>1.1033333333333333</v>
      </c>
      <c r="J140" s="99">
        <v>4.5533333333333337</v>
      </c>
      <c r="K140" s="99">
        <v>3.7100000000000004</v>
      </c>
      <c r="L140" s="99">
        <v>1.5233333333333334</v>
      </c>
      <c r="M140" s="99">
        <v>4.4066666666666672</v>
      </c>
      <c r="N140" s="99">
        <v>5.1633333333333331</v>
      </c>
      <c r="O140" s="99">
        <v>0.69191354925371951</v>
      </c>
      <c r="P140" s="99">
        <v>1.9266666666666665</v>
      </c>
      <c r="Q140" s="99">
        <v>3.6999999999999997</v>
      </c>
      <c r="R140" s="99">
        <v>4.4399999999999995</v>
      </c>
      <c r="S140" s="99">
        <v>5.746666666666667</v>
      </c>
      <c r="T140" s="99">
        <v>4.1766666666666667</v>
      </c>
      <c r="U140" s="99">
        <v>5.1333333333333329</v>
      </c>
      <c r="V140" s="99">
        <v>1.42</v>
      </c>
      <c r="W140" s="99">
        <v>2.2999999999999998</v>
      </c>
      <c r="X140" s="99">
        <v>1.8966666666666665</v>
      </c>
      <c r="Y140" s="99">
        <v>18.559999999999999</v>
      </c>
      <c r="Z140" s="99">
        <v>6.5066666666666668</v>
      </c>
      <c r="AA140" s="99">
        <v>3.6300000000000003</v>
      </c>
      <c r="AB140" s="99">
        <v>1.7933333333333332</v>
      </c>
      <c r="AC140" s="99">
        <v>3.8233333333333328</v>
      </c>
      <c r="AD140" s="99">
        <v>2.706666666666667</v>
      </c>
      <c r="AE140" s="92">
        <v>1254.1499999999999</v>
      </c>
      <c r="AF140" s="92">
        <v>326600</v>
      </c>
      <c r="AG140" s="100">
        <v>7.1930555555555573</v>
      </c>
      <c r="AH140" s="92">
        <v>1663.8756905386733</v>
      </c>
      <c r="AI140" s="99" t="s">
        <v>810</v>
      </c>
      <c r="AJ140" s="99">
        <v>105.06224174679069</v>
      </c>
      <c r="AK140" s="99">
        <v>57.785222519358882</v>
      </c>
      <c r="AL140" s="99">
        <v>162.85</v>
      </c>
      <c r="AM140" s="99">
        <v>187.62194999999997</v>
      </c>
      <c r="AN140" s="99">
        <v>60.666666666666664</v>
      </c>
      <c r="AO140" s="101">
        <v>3.0817777777777775</v>
      </c>
      <c r="AP140" s="99">
        <v>122.28000000000002</v>
      </c>
      <c r="AQ140" s="99">
        <v>128.93666666666667</v>
      </c>
      <c r="AR140" s="99">
        <v>138.75666666666666</v>
      </c>
      <c r="AS140" s="99">
        <v>10.073333333333332</v>
      </c>
      <c r="AT140" s="99">
        <v>491.22333333333336</v>
      </c>
      <c r="AU140" s="99">
        <v>5.413333333333334</v>
      </c>
      <c r="AV140" s="99">
        <v>11.24</v>
      </c>
      <c r="AW140" s="99">
        <v>4.8833333333333337</v>
      </c>
      <c r="AX140" s="99">
        <v>24.75</v>
      </c>
      <c r="AY140" s="99">
        <v>45.723333333333336</v>
      </c>
      <c r="AZ140" s="99">
        <v>3.59</v>
      </c>
      <c r="BA140" s="99">
        <v>1.1733333333333333</v>
      </c>
      <c r="BB140" s="99">
        <v>13.29</v>
      </c>
      <c r="BC140" s="99">
        <v>36.826666666666668</v>
      </c>
      <c r="BD140" s="99">
        <v>29.323333333333334</v>
      </c>
      <c r="BE140" s="99">
        <v>30.653333333333332</v>
      </c>
      <c r="BF140" s="99">
        <v>86.589999999999989</v>
      </c>
      <c r="BG140" s="99">
        <v>6.717777777777779</v>
      </c>
      <c r="BH140" s="99">
        <v>10.623333333333333</v>
      </c>
      <c r="BI140" s="99">
        <v>17.333333333333332</v>
      </c>
      <c r="BJ140" s="99">
        <v>4.4233333333333329</v>
      </c>
      <c r="BK140" s="99">
        <v>55.1</v>
      </c>
      <c r="BL140" s="99">
        <v>9.16</v>
      </c>
      <c r="BM140" s="99">
        <v>16.121744047294641</v>
      </c>
    </row>
    <row r="141" spans="1:65" x14ac:dyDescent="0.35">
      <c r="A141" s="13">
        <v>2827140600</v>
      </c>
      <c r="B141" s="14" t="s">
        <v>424</v>
      </c>
      <c r="C141" s="14" t="s">
        <v>427</v>
      </c>
      <c r="D141" s="14" t="s">
        <v>428</v>
      </c>
      <c r="E141" s="99">
        <v>13.846666666666666</v>
      </c>
      <c r="F141" s="99">
        <v>6.1890890269151138</v>
      </c>
      <c r="G141" s="99">
        <v>4.8933333333333335</v>
      </c>
      <c r="H141" s="99">
        <v>1.6737612612612611</v>
      </c>
      <c r="I141" s="99">
        <v>1.1533333333333333</v>
      </c>
      <c r="J141" s="99">
        <v>4.6366666666666667</v>
      </c>
      <c r="K141" s="99">
        <v>4.22</v>
      </c>
      <c r="L141" s="99">
        <v>1.5866666666666667</v>
      </c>
      <c r="M141" s="99">
        <v>4.42</v>
      </c>
      <c r="N141" s="99">
        <v>5.1000000000000005</v>
      </c>
      <c r="O141" s="99">
        <v>0.69</v>
      </c>
      <c r="P141" s="99">
        <v>1.9466666666666665</v>
      </c>
      <c r="Q141" s="99">
        <v>3.8800000000000003</v>
      </c>
      <c r="R141" s="99">
        <v>4.46</v>
      </c>
      <c r="S141" s="99">
        <v>5.7100000000000009</v>
      </c>
      <c r="T141" s="99">
        <v>4.2333333333333334</v>
      </c>
      <c r="U141" s="99">
        <v>5.1166666666666663</v>
      </c>
      <c r="V141" s="99">
        <v>1.5033333333333332</v>
      </c>
      <c r="W141" s="99">
        <v>2.4266666666666663</v>
      </c>
      <c r="X141" s="99">
        <v>1.9833333333333332</v>
      </c>
      <c r="Y141" s="99">
        <v>19.149999999999999</v>
      </c>
      <c r="Z141" s="99">
        <v>7.336666666666666</v>
      </c>
      <c r="AA141" s="99">
        <v>3.6733333333333333</v>
      </c>
      <c r="AB141" s="99">
        <v>1.7700000000000002</v>
      </c>
      <c r="AC141" s="99">
        <v>3.8166666666666664</v>
      </c>
      <c r="AD141" s="99">
        <v>2.7433333333333336</v>
      </c>
      <c r="AE141" s="92">
        <v>1020.3666666666667</v>
      </c>
      <c r="AF141" s="92">
        <v>344142.33333333331</v>
      </c>
      <c r="AG141" s="100">
        <v>7.2577083333333343</v>
      </c>
      <c r="AH141" s="92">
        <v>1763.832457261796</v>
      </c>
      <c r="AI141" s="99" t="s">
        <v>810</v>
      </c>
      <c r="AJ141" s="99">
        <v>87.921292277222221</v>
      </c>
      <c r="AK141" s="99">
        <v>53.671557319782437</v>
      </c>
      <c r="AL141" s="99">
        <v>141.59</v>
      </c>
      <c r="AM141" s="99">
        <v>187.62194999999997</v>
      </c>
      <c r="AN141" s="99">
        <v>38.330000000000005</v>
      </c>
      <c r="AO141" s="101">
        <v>3.0199444444444445</v>
      </c>
      <c r="AP141" s="99">
        <v>106.25</v>
      </c>
      <c r="AQ141" s="99">
        <v>134.71</v>
      </c>
      <c r="AR141" s="99">
        <v>121.33333333333333</v>
      </c>
      <c r="AS141" s="99">
        <v>10.313333333333333</v>
      </c>
      <c r="AT141" s="99">
        <v>495.95333333333338</v>
      </c>
      <c r="AU141" s="99">
        <v>5.0566666666666666</v>
      </c>
      <c r="AV141" s="99">
        <v>12.656666666666666</v>
      </c>
      <c r="AW141" s="99">
        <v>4.0733333333333333</v>
      </c>
      <c r="AX141" s="99">
        <v>22.5</v>
      </c>
      <c r="AY141" s="99">
        <v>41.666666666666664</v>
      </c>
      <c r="AZ141" s="99">
        <v>3.6233333333333335</v>
      </c>
      <c r="BA141" s="99">
        <v>1.24</v>
      </c>
      <c r="BB141" s="99">
        <v>14</v>
      </c>
      <c r="BC141" s="99">
        <v>36.306666666666665</v>
      </c>
      <c r="BD141" s="99">
        <v>23.97</v>
      </c>
      <c r="BE141" s="99">
        <v>21.26</v>
      </c>
      <c r="BF141" s="99">
        <v>109.33333333333333</v>
      </c>
      <c r="BG141" s="99">
        <v>9.25</v>
      </c>
      <c r="BH141" s="99">
        <v>13.593333333333334</v>
      </c>
      <c r="BI141" s="99">
        <v>20</v>
      </c>
      <c r="BJ141" s="99">
        <v>3.5366666666666666</v>
      </c>
      <c r="BK141" s="99">
        <v>49</v>
      </c>
      <c r="BL141" s="99">
        <v>9.6566666666666663</v>
      </c>
      <c r="BM141" s="99">
        <v>12.724575841671651</v>
      </c>
    </row>
    <row r="142" spans="1:65" x14ac:dyDescent="0.35">
      <c r="A142" s="13">
        <v>2832940700</v>
      </c>
      <c r="B142" s="14" t="s">
        <v>424</v>
      </c>
      <c r="C142" s="14" t="s">
        <v>429</v>
      </c>
      <c r="D142" s="14" t="s">
        <v>430</v>
      </c>
      <c r="E142" s="99">
        <v>13.983333333333334</v>
      </c>
      <c r="F142" s="99">
        <v>5.6271929824561404</v>
      </c>
      <c r="G142" s="99">
        <v>4.5566666666666675</v>
      </c>
      <c r="H142" s="99">
        <v>1.8564864864864863</v>
      </c>
      <c r="I142" s="99">
        <v>1.1033333333333333</v>
      </c>
      <c r="J142" s="99">
        <v>4.5133333333333336</v>
      </c>
      <c r="K142" s="99">
        <v>3.6</v>
      </c>
      <c r="L142" s="99">
        <v>1.5133333333333334</v>
      </c>
      <c r="M142" s="99">
        <v>4.5066666666666668</v>
      </c>
      <c r="N142" s="99">
        <v>5.043333333333333</v>
      </c>
      <c r="O142" s="99">
        <v>0.8320564327436748</v>
      </c>
      <c r="P142" s="99">
        <v>1.9333333333333333</v>
      </c>
      <c r="Q142" s="99">
        <v>3.7100000000000004</v>
      </c>
      <c r="R142" s="99">
        <v>4.4800000000000004</v>
      </c>
      <c r="S142" s="99">
        <v>5.7633333333333328</v>
      </c>
      <c r="T142" s="99">
        <v>3.9966666666666666</v>
      </c>
      <c r="U142" s="99">
        <v>5.1733333333333329</v>
      </c>
      <c r="V142" s="99">
        <v>1.4266666666666665</v>
      </c>
      <c r="W142" s="99">
        <v>2.2799999999999998</v>
      </c>
      <c r="X142" s="99">
        <v>1.8866666666666667</v>
      </c>
      <c r="Y142" s="99">
        <v>18.456666666666667</v>
      </c>
      <c r="Z142" s="99">
        <v>6.5100000000000007</v>
      </c>
      <c r="AA142" s="99">
        <v>3.4733333333333332</v>
      </c>
      <c r="AB142" s="99">
        <v>1.76</v>
      </c>
      <c r="AC142" s="99">
        <v>3.8033333333333332</v>
      </c>
      <c r="AD142" s="99">
        <v>2.7166666666666668</v>
      </c>
      <c r="AE142" s="92">
        <v>877.41</v>
      </c>
      <c r="AF142" s="92">
        <v>360766.66666666669</v>
      </c>
      <c r="AG142" s="100">
        <v>7.1563888888888911</v>
      </c>
      <c r="AH142" s="92">
        <v>1831.0066901642247</v>
      </c>
      <c r="AI142" s="99" t="s">
        <v>810</v>
      </c>
      <c r="AJ142" s="99">
        <v>101.81220021926542</v>
      </c>
      <c r="AK142" s="99">
        <v>55.914525679678633</v>
      </c>
      <c r="AL142" s="99">
        <v>157.72</v>
      </c>
      <c r="AM142" s="99">
        <v>187.0839</v>
      </c>
      <c r="AN142" s="99">
        <v>53.140000000000008</v>
      </c>
      <c r="AO142" s="101">
        <v>3.060166666666666</v>
      </c>
      <c r="AP142" s="99">
        <v>113.8</v>
      </c>
      <c r="AQ142" s="99">
        <v>114.75</v>
      </c>
      <c r="AR142" s="99">
        <v>140</v>
      </c>
      <c r="AS142" s="99">
        <v>10.053333333333335</v>
      </c>
      <c r="AT142" s="99">
        <v>412.25333333333333</v>
      </c>
      <c r="AU142" s="99">
        <v>5.419999999999999</v>
      </c>
      <c r="AV142" s="99">
        <v>10.896666666666668</v>
      </c>
      <c r="AW142" s="99">
        <v>4.8566666666666665</v>
      </c>
      <c r="AX142" s="99">
        <v>21.5</v>
      </c>
      <c r="AY142" s="99">
        <v>41.666666666666664</v>
      </c>
      <c r="AZ142" s="99">
        <v>3.7533333333333334</v>
      </c>
      <c r="BA142" s="99">
        <v>1.2033333333333334</v>
      </c>
      <c r="BB142" s="99">
        <v>12.360000000000001</v>
      </c>
      <c r="BC142" s="99">
        <v>46.890000000000008</v>
      </c>
      <c r="BD142" s="99">
        <v>32.11</v>
      </c>
      <c r="BE142" s="99">
        <v>38.199999999999996</v>
      </c>
      <c r="BF142" s="99">
        <v>80</v>
      </c>
      <c r="BG142" s="99">
        <v>17.989999999999998</v>
      </c>
      <c r="BH142" s="99">
        <v>10.683333333333332</v>
      </c>
      <c r="BI142" s="99">
        <v>15.556666666666667</v>
      </c>
      <c r="BJ142" s="99">
        <v>3.5466666666666669</v>
      </c>
      <c r="BK142" s="99">
        <v>49.75333333333333</v>
      </c>
      <c r="BL142" s="99">
        <v>9.1199999999999992</v>
      </c>
      <c r="BM142" s="99">
        <v>9.0740688222530537</v>
      </c>
    </row>
    <row r="143" spans="1:65" x14ac:dyDescent="0.35">
      <c r="A143" s="13">
        <v>2846180850</v>
      </c>
      <c r="B143" s="14" t="s">
        <v>424</v>
      </c>
      <c r="C143" s="14" t="s">
        <v>431</v>
      </c>
      <c r="D143" s="14" t="s">
        <v>432</v>
      </c>
      <c r="E143" s="99">
        <v>13.946666666666667</v>
      </c>
      <c r="F143" s="99">
        <v>6.0106197183098589</v>
      </c>
      <c r="G143" s="99">
        <v>4.6833333333333336</v>
      </c>
      <c r="H143" s="99">
        <v>1.6248648648648647</v>
      </c>
      <c r="I143" s="99">
        <v>1.1099999999999999</v>
      </c>
      <c r="J143" s="99">
        <v>4.5133333333333328</v>
      </c>
      <c r="K143" s="99">
        <v>3.8633333333333333</v>
      </c>
      <c r="L143" s="99">
        <v>1.5333333333333332</v>
      </c>
      <c r="M143" s="99">
        <v>4.3266666666666671</v>
      </c>
      <c r="N143" s="99">
        <v>5.0599999999999996</v>
      </c>
      <c r="O143" s="99">
        <v>0.69</v>
      </c>
      <c r="P143" s="99">
        <v>1.9466666666666665</v>
      </c>
      <c r="Q143" s="99">
        <v>3.7533333333333334</v>
      </c>
      <c r="R143" s="99">
        <v>4.45</v>
      </c>
      <c r="S143" s="99">
        <v>5.7199999999999989</v>
      </c>
      <c r="T143" s="99">
        <v>4.05</v>
      </c>
      <c r="U143" s="99">
        <v>5.0933333333333337</v>
      </c>
      <c r="V143" s="99">
        <v>1.4233333333333331</v>
      </c>
      <c r="W143" s="99">
        <v>2.3266666666666667</v>
      </c>
      <c r="X143" s="99">
        <v>1.906666666666667</v>
      </c>
      <c r="Y143" s="99">
        <v>18.596666666666668</v>
      </c>
      <c r="Z143" s="99">
        <v>6.7133333333333338</v>
      </c>
      <c r="AA143" s="99">
        <v>3.3066666666666666</v>
      </c>
      <c r="AB143" s="99">
        <v>1.6233333333333333</v>
      </c>
      <c r="AC143" s="99">
        <v>3.7933333333333334</v>
      </c>
      <c r="AD143" s="99">
        <v>2.6966666666666668</v>
      </c>
      <c r="AE143" s="92">
        <v>790.13666666666666</v>
      </c>
      <c r="AF143" s="92">
        <v>348361.33333333331</v>
      </c>
      <c r="AG143" s="100">
        <v>7.0748333333333351</v>
      </c>
      <c r="AH143" s="92">
        <v>1755.6918072410424</v>
      </c>
      <c r="AI143" s="99" t="s">
        <v>810</v>
      </c>
      <c r="AJ143" s="99">
        <v>102.39783799108706</v>
      </c>
      <c r="AK143" s="99">
        <v>46.230286395472298</v>
      </c>
      <c r="AL143" s="99">
        <v>148.63</v>
      </c>
      <c r="AM143" s="99">
        <v>186.86695</v>
      </c>
      <c r="AN143" s="99">
        <v>57.330000000000005</v>
      </c>
      <c r="AO143" s="101">
        <v>2.997555555555556</v>
      </c>
      <c r="AP143" s="99">
        <v>120.16666666666667</v>
      </c>
      <c r="AQ143" s="99">
        <v>78.943333333333328</v>
      </c>
      <c r="AR143" s="99">
        <v>108.33</v>
      </c>
      <c r="AS143" s="99">
        <v>10.049999999999999</v>
      </c>
      <c r="AT143" s="99">
        <v>486.28000000000003</v>
      </c>
      <c r="AU143" s="99">
        <v>4.9066666666666672</v>
      </c>
      <c r="AV143" s="99">
        <v>11.056666666666665</v>
      </c>
      <c r="AW143" s="99">
        <v>4.8999999999999995</v>
      </c>
      <c r="AX143" s="99">
        <v>23.446666666666669</v>
      </c>
      <c r="AY143" s="99">
        <v>26.75</v>
      </c>
      <c r="AZ143" s="99">
        <v>3.7133333333333334</v>
      </c>
      <c r="BA143" s="99">
        <v>1.0599999999999998</v>
      </c>
      <c r="BB143" s="99">
        <v>13.033333333333333</v>
      </c>
      <c r="BC143" s="99">
        <v>24.246666666666666</v>
      </c>
      <c r="BD143" s="99">
        <v>16.783333333333335</v>
      </c>
      <c r="BE143" s="99">
        <v>19.010000000000002</v>
      </c>
      <c r="BF143" s="99">
        <v>77.886666666666656</v>
      </c>
      <c r="BG143" s="99">
        <v>7.541666666666667</v>
      </c>
      <c r="BH143" s="99">
        <v>10.646666666666667</v>
      </c>
      <c r="BI143" s="99">
        <v>12.5</v>
      </c>
      <c r="BJ143" s="99">
        <v>3.5533333333333332</v>
      </c>
      <c r="BK143" s="99">
        <v>67.780000000000015</v>
      </c>
      <c r="BL143" s="99">
        <v>9.1666666666666661</v>
      </c>
      <c r="BM143" s="99">
        <v>9.0735237145334224</v>
      </c>
    </row>
    <row r="144" spans="1:65" x14ac:dyDescent="0.35">
      <c r="A144" s="13">
        <v>2917860250</v>
      </c>
      <c r="B144" s="14" t="s">
        <v>433</v>
      </c>
      <c r="C144" s="14" t="s">
        <v>434</v>
      </c>
      <c r="D144" s="14" t="s">
        <v>435</v>
      </c>
      <c r="E144" s="99">
        <v>13.773333333333333</v>
      </c>
      <c r="F144" s="99">
        <v>6.2789820359281441</v>
      </c>
      <c r="G144" s="99">
        <v>4.9400000000000004</v>
      </c>
      <c r="H144" s="99">
        <v>1.4000000000000001</v>
      </c>
      <c r="I144" s="99">
        <v>1.1266666666666667</v>
      </c>
      <c r="J144" s="99">
        <v>4.66</v>
      </c>
      <c r="K144" s="99">
        <v>4.07</v>
      </c>
      <c r="L144" s="99">
        <v>1.5666666666666667</v>
      </c>
      <c r="M144" s="99">
        <v>4.4833333333333334</v>
      </c>
      <c r="N144" s="99">
        <v>4.7033333333333331</v>
      </c>
      <c r="O144" s="99">
        <v>0.69</v>
      </c>
      <c r="P144" s="99">
        <v>1.9333333333333333</v>
      </c>
      <c r="Q144" s="99">
        <v>3.6166666666666667</v>
      </c>
      <c r="R144" s="99">
        <v>4.456666666666667</v>
      </c>
      <c r="S144" s="99">
        <v>5.8133333333333335</v>
      </c>
      <c r="T144" s="99">
        <v>3.9166666666666665</v>
      </c>
      <c r="U144" s="99">
        <v>5.27</v>
      </c>
      <c r="V144" s="99">
        <v>1.4366666666666665</v>
      </c>
      <c r="W144" s="99">
        <v>2.3066666666666662</v>
      </c>
      <c r="X144" s="99">
        <v>2.0233333333333334</v>
      </c>
      <c r="Y144" s="99">
        <v>18.966666666666665</v>
      </c>
      <c r="Z144" s="99">
        <v>7.2033333333333331</v>
      </c>
      <c r="AA144" s="99">
        <v>3.4433333333333334</v>
      </c>
      <c r="AB144" s="99">
        <v>1.7333333333333334</v>
      </c>
      <c r="AC144" s="99">
        <v>3.8266666666666667</v>
      </c>
      <c r="AD144" s="99">
        <v>2.7333333333333329</v>
      </c>
      <c r="AE144" s="92">
        <v>932.65</v>
      </c>
      <c r="AF144" s="92">
        <v>460693.33333333331</v>
      </c>
      <c r="AG144" s="100">
        <v>6.6437777777777782</v>
      </c>
      <c r="AH144" s="92">
        <v>2216.6679542865204</v>
      </c>
      <c r="AI144" s="99" t="s">
        <v>810</v>
      </c>
      <c r="AJ144" s="99">
        <v>99.615617779775889</v>
      </c>
      <c r="AK144" s="99">
        <v>68.825620389594249</v>
      </c>
      <c r="AL144" s="99">
        <v>168.45</v>
      </c>
      <c r="AM144" s="99">
        <v>197.21445000000003</v>
      </c>
      <c r="AN144" s="99">
        <v>47.660000000000004</v>
      </c>
      <c r="AO144" s="101">
        <v>3.2421666666666673</v>
      </c>
      <c r="AP144" s="99">
        <v>135.24666666666667</v>
      </c>
      <c r="AQ144" s="99">
        <v>141.87</v>
      </c>
      <c r="AR144" s="99">
        <v>99.333333333333329</v>
      </c>
      <c r="AS144" s="99">
        <v>10.203333333333333</v>
      </c>
      <c r="AT144" s="99">
        <v>369.76666666666665</v>
      </c>
      <c r="AU144" s="99">
        <v>5.05</v>
      </c>
      <c r="AV144" s="99">
        <v>10.74</v>
      </c>
      <c r="AW144" s="99">
        <v>5.0566666666666658</v>
      </c>
      <c r="AX144" s="99">
        <v>24.14</v>
      </c>
      <c r="AY144" s="99">
        <v>44.943333333333328</v>
      </c>
      <c r="AZ144" s="99">
        <v>3.7633333333333332</v>
      </c>
      <c r="BA144" s="99">
        <v>1.0533333333333332</v>
      </c>
      <c r="BB144" s="99">
        <v>18.099999999999998</v>
      </c>
      <c r="BC144" s="99">
        <v>35.860000000000007</v>
      </c>
      <c r="BD144" s="99">
        <v>30.849999999999998</v>
      </c>
      <c r="BE144" s="99">
        <v>34.650000000000006</v>
      </c>
      <c r="BF144" s="99">
        <v>85.5</v>
      </c>
      <c r="BG144" s="99">
        <v>11.074166666666668</v>
      </c>
      <c r="BH144" s="99">
        <v>11.643333333333333</v>
      </c>
      <c r="BI144" s="99">
        <v>16.11</v>
      </c>
      <c r="BJ144" s="99">
        <v>3.51</v>
      </c>
      <c r="BK144" s="99">
        <v>57.586666666666666</v>
      </c>
      <c r="BL144" s="99">
        <v>9.14</v>
      </c>
      <c r="BM144" s="99">
        <v>11.926666666666668</v>
      </c>
    </row>
    <row r="145" spans="1:65" x14ac:dyDescent="0.35">
      <c r="A145" s="13">
        <v>2927900500</v>
      </c>
      <c r="B145" s="14" t="s">
        <v>433</v>
      </c>
      <c r="C145" s="14" t="s">
        <v>436</v>
      </c>
      <c r="D145" s="14" t="s">
        <v>437</v>
      </c>
      <c r="E145" s="99">
        <v>14.133333333333335</v>
      </c>
      <c r="F145" s="99">
        <v>5.7827333333333328</v>
      </c>
      <c r="G145" s="99">
        <v>4.5866666666666669</v>
      </c>
      <c r="H145" s="99">
        <v>1.3766666666666667</v>
      </c>
      <c r="I145" s="99">
        <v>1.1166666666666667</v>
      </c>
      <c r="J145" s="99">
        <v>4.4800000000000004</v>
      </c>
      <c r="K145" s="99">
        <v>3.6733333333333338</v>
      </c>
      <c r="L145" s="99">
        <v>1.5233333333333334</v>
      </c>
      <c r="M145" s="99">
        <v>4.2633333333333328</v>
      </c>
      <c r="N145" s="99">
        <v>4.78</v>
      </c>
      <c r="O145" s="99">
        <v>0.6478894999999999</v>
      </c>
      <c r="P145" s="99">
        <v>1.9433333333333334</v>
      </c>
      <c r="Q145" s="99">
        <v>3.4466666666666668</v>
      </c>
      <c r="R145" s="99">
        <v>4.3899999999999997</v>
      </c>
      <c r="S145" s="99">
        <v>5.7266666666666666</v>
      </c>
      <c r="T145" s="99">
        <v>3.6066666666666669</v>
      </c>
      <c r="U145" s="99">
        <v>5.0799999999999992</v>
      </c>
      <c r="V145" s="99">
        <v>1.4033333333333331</v>
      </c>
      <c r="W145" s="99">
        <v>2.2833333333333332</v>
      </c>
      <c r="X145" s="99">
        <v>1.9066666666666665</v>
      </c>
      <c r="Y145" s="99">
        <v>18.646666666666665</v>
      </c>
      <c r="Z145" s="99">
        <v>6.52</v>
      </c>
      <c r="AA145" s="99">
        <v>3.2733333333333334</v>
      </c>
      <c r="AB145" s="99">
        <v>1.6066666666666667</v>
      </c>
      <c r="AC145" s="99">
        <v>3.7366666666666668</v>
      </c>
      <c r="AD145" s="99">
        <v>2.6466666666666665</v>
      </c>
      <c r="AE145" s="92">
        <v>861.80333333333328</v>
      </c>
      <c r="AF145" s="92">
        <v>302511.33333333331</v>
      </c>
      <c r="AG145" s="100">
        <v>6.7583333333333329</v>
      </c>
      <c r="AH145" s="92">
        <v>1474.0782740591333</v>
      </c>
      <c r="AI145" s="99" t="s">
        <v>810</v>
      </c>
      <c r="AJ145" s="99">
        <v>122.37671461797851</v>
      </c>
      <c r="AK145" s="99">
        <v>96.547083614045007</v>
      </c>
      <c r="AL145" s="99">
        <v>218.93</v>
      </c>
      <c r="AM145" s="99">
        <v>196.62944999999999</v>
      </c>
      <c r="AN145" s="99">
        <v>59.123333333333335</v>
      </c>
      <c r="AO145" s="101">
        <v>3.1122499999999995</v>
      </c>
      <c r="AP145" s="99">
        <v>98.936666666666667</v>
      </c>
      <c r="AQ145" s="99">
        <v>140.26333333333335</v>
      </c>
      <c r="AR145" s="99">
        <v>93.333333333333329</v>
      </c>
      <c r="AS145" s="99">
        <v>10.07</v>
      </c>
      <c r="AT145" s="99">
        <v>369.03666666666663</v>
      </c>
      <c r="AU145" s="99">
        <v>6.5166666666666657</v>
      </c>
      <c r="AV145" s="99">
        <v>10.463333333333333</v>
      </c>
      <c r="AW145" s="99">
        <v>4.123333333333334</v>
      </c>
      <c r="AX145" s="99">
        <v>21.833333333333332</v>
      </c>
      <c r="AY145" s="99">
        <v>40</v>
      </c>
      <c r="AZ145" s="99">
        <v>3.7733333333333334</v>
      </c>
      <c r="BA145" s="99">
        <v>1.0433333333333332</v>
      </c>
      <c r="BB145" s="99">
        <v>12.5</v>
      </c>
      <c r="BC145" s="99">
        <v>35.449999999999996</v>
      </c>
      <c r="BD145" s="99">
        <v>16.48</v>
      </c>
      <c r="BE145" s="99">
        <v>26.73</v>
      </c>
      <c r="BF145" s="99">
        <v>92.759999999999991</v>
      </c>
      <c r="BG145" s="99">
        <v>17.989999999999998</v>
      </c>
      <c r="BH145" s="99">
        <v>13.013333333333334</v>
      </c>
      <c r="BI145" s="99">
        <v>10</v>
      </c>
      <c r="BJ145" s="99">
        <v>2.8033333333333332</v>
      </c>
      <c r="BK145" s="99">
        <v>62.356666666666662</v>
      </c>
      <c r="BL145" s="99">
        <v>9.4</v>
      </c>
      <c r="BM145" s="99">
        <v>10.816666666666668</v>
      </c>
    </row>
    <row r="146" spans="1:65" x14ac:dyDescent="0.35">
      <c r="A146" s="13">
        <v>2928140600</v>
      </c>
      <c r="B146" s="14" t="s">
        <v>433</v>
      </c>
      <c r="C146" s="14" t="s">
        <v>438</v>
      </c>
      <c r="D146" s="14" t="s">
        <v>439</v>
      </c>
      <c r="E146" s="99">
        <v>13.943333333333333</v>
      </c>
      <c r="F146" s="99">
        <v>6.3064814814814811</v>
      </c>
      <c r="G146" s="99">
        <v>4.8633333333333333</v>
      </c>
      <c r="H146" s="99">
        <v>1.3999999999999997</v>
      </c>
      <c r="I146" s="99">
        <v>1.1600000000000001</v>
      </c>
      <c r="J146" s="99">
        <v>4.623333333333334</v>
      </c>
      <c r="K146" s="99">
        <v>3.8633333333333333</v>
      </c>
      <c r="L146" s="99">
        <v>1.5933333333333335</v>
      </c>
      <c r="M146" s="99">
        <v>4.246666666666667</v>
      </c>
      <c r="N146" s="99">
        <v>5.2399999999999993</v>
      </c>
      <c r="O146" s="99">
        <v>0.68</v>
      </c>
      <c r="P146" s="99">
        <v>1.95</v>
      </c>
      <c r="Q146" s="99">
        <v>3.6233333333333335</v>
      </c>
      <c r="R146" s="99">
        <v>4.46</v>
      </c>
      <c r="S146" s="99">
        <v>5.6266666666666678</v>
      </c>
      <c r="T146" s="99">
        <v>3.8166666666666664</v>
      </c>
      <c r="U146" s="99">
        <v>5.1433333333333335</v>
      </c>
      <c r="V146" s="99">
        <v>1.51</v>
      </c>
      <c r="W146" s="99">
        <v>2.33</v>
      </c>
      <c r="X146" s="99">
        <v>2.0399999999999996</v>
      </c>
      <c r="Y146" s="99">
        <v>19.003333333333334</v>
      </c>
      <c r="Z146" s="99">
        <v>6.7366666666666672</v>
      </c>
      <c r="AA146" s="99">
        <v>3.5633333333333339</v>
      </c>
      <c r="AB146" s="99">
        <v>1.7433333333333332</v>
      </c>
      <c r="AC146" s="99">
        <v>3.85</v>
      </c>
      <c r="AD146" s="99">
        <v>2.7966666666666669</v>
      </c>
      <c r="AE146" s="92">
        <v>1523.1666666666667</v>
      </c>
      <c r="AF146" s="92">
        <v>440209.66666666669</v>
      </c>
      <c r="AG146" s="100">
        <v>6.7921666666666667</v>
      </c>
      <c r="AH146" s="92">
        <v>2152.921769821352</v>
      </c>
      <c r="AI146" s="99" t="s">
        <v>810</v>
      </c>
      <c r="AJ146" s="99">
        <v>108.20355001781985</v>
      </c>
      <c r="AK146" s="99">
        <v>108.89636168464143</v>
      </c>
      <c r="AL146" s="99">
        <v>217.10000000000002</v>
      </c>
      <c r="AM146" s="99">
        <v>199.94194999999999</v>
      </c>
      <c r="AN146" s="99">
        <v>49.166666666666664</v>
      </c>
      <c r="AO146" s="101">
        <v>3.1726309523809526</v>
      </c>
      <c r="AP146" s="99">
        <v>96.5</v>
      </c>
      <c r="AQ146" s="99">
        <v>90.203333333333333</v>
      </c>
      <c r="AR146" s="99">
        <v>100.33333333333333</v>
      </c>
      <c r="AS146" s="99">
        <v>10.673333333333332</v>
      </c>
      <c r="AT146" s="99">
        <v>474.52666666666664</v>
      </c>
      <c r="AU146" s="99">
        <v>5.19</v>
      </c>
      <c r="AV146" s="99">
        <v>11.476666666666667</v>
      </c>
      <c r="AW146" s="99">
        <v>4.8899999999999997</v>
      </c>
      <c r="AX146" s="99">
        <v>20.3</v>
      </c>
      <c r="AY146" s="99">
        <v>33.43333333333333</v>
      </c>
      <c r="AZ146" s="99">
        <v>3.6966666666666668</v>
      </c>
      <c r="BA146" s="99">
        <v>1.42</v>
      </c>
      <c r="BB146" s="99">
        <v>16.23</v>
      </c>
      <c r="BC146" s="99">
        <v>36.49</v>
      </c>
      <c r="BD146" s="99">
        <v>28.159999999999997</v>
      </c>
      <c r="BE146" s="99">
        <v>33.49</v>
      </c>
      <c r="BF146" s="99">
        <v>81.029999999999987</v>
      </c>
      <c r="BG146" s="99">
        <v>11.008055555555556</v>
      </c>
      <c r="BH146" s="99">
        <v>12.026666666666666</v>
      </c>
      <c r="BI146" s="99">
        <v>15.566666666666668</v>
      </c>
      <c r="BJ146" s="99">
        <v>3.3000000000000003</v>
      </c>
      <c r="BK146" s="99">
        <v>52.846666666666664</v>
      </c>
      <c r="BL146" s="99">
        <v>9.39</v>
      </c>
      <c r="BM146" s="99">
        <v>10.776666666666666</v>
      </c>
    </row>
    <row r="147" spans="1:65" x14ac:dyDescent="0.35">
      <c r="A147" s="13">
        <v>2944180920</v>
      </c>
      <c r="B147" s="14" t="s">
        <v>433</v>
      </c>
      <c r="C147" s="14" t="s">
        <v>442</v>
      </c>
      <c r="D147" s="14" t="s">
        <v>443</v>
      </c>
      <c r="E147" s="99">
        <v>14.036666666666667</v>
      </c>
      <c r="F147" s="99">
        <v>6.4044444444444437</v>
      </c>
      <c r="G147" s="99">
        <v>4.586666666666666</v>
      </c>
      <c r="H147" s="99">
        <v>1.3633333333333335</v>
      </c>
      <c r="I147" s="99">
        <v>1.1266666666666667</v>
      </c>
      <c r="J147" s="99">
        <v>4.5</v>
      </c>
      <c r="K147" s="99">
        <v>3.7266666666666666</v>
      </c>
      <c r="L147" s="99">
        <v>1.5266666666666666</v>
      </c>
      <c r="M147" s="99">
        <v>4.13</v>
      </c>
      <c r="N147" s="99">
        <v>5.2766666666666664</v>
      </c>
      <c r="O147" s="99">
        <v>0.70005403269251598</v>
      </c>
      <c r="P147" s="99">
        <v>1.9433333333333334</v>
      </c>
      <c r="Q147" s="99">
        <v>3.4599999999999995</v>
      </c>
      <c r="R147" s="99">
        <v>4.3899999999999997</v>
      </c>
      <c r="S147" s="99">
        <v>5.7333333333333343</v>
      </c>
      <c r="T147" s="99">
        <v>3.6666666666666665</v>
      </c>
      <c r="U147" s="99">
        <v>5.0966666666666667</v>
      </c>
      <c r="V147" s="99">
        <v>1.4633333333333336</v>
      </c>
      <c r="W147" s="99">
        <v>2.2833333333333332</v>
      </c>
      <c r="X147" s="99">
        <v>1.93</v>
      </c>
      <c r="Y147" s="99">
        <v>18.7</v>
      </c>
      <c r="Z147" s="99">
        <v>6.5266666666666664</v>
      </c>
      <c r="AA147" s="99">
        <v>3.3466666666666671</v>
      </c>
      <c r="AB147" s="99">
        <v>1.6633333333333333</v>
      </c>
      <c r="AC147" s="99">
        <v>3.7466666666666666</v>
      </c>
      <c r="AD147" s="99">
        <v>2.64</v>
      </c>
      <c r="AE147" s="92">
        <v>1077.4233333333332</v>
      </c>
      <c r="AF147" s="92">
        <v>349400.33333333331</v>
      </c>
      <c r="AG147" s="100">
        <v>6.9581111111111111</v>
      </c>
      <c r="AH147" s="92">
        <v>1737.4254364739734</v>
      </c>
      <c r="AI147" s="99" t="s">
        <v>810</v>
      </c>
      <c r="AJ147" s="99">
        <v>75.104286358439609</v>
      </c>
      <c r="AK147" s="99">
        <v>58.73529974114345</v>
      </c>
      <c r="AL147" s="99">
        <v>133.84</v>
      </c>
      <c r="AM147" s="99">
        <v>188.68789999999998</v>
      </c>
      <c r="AN147" s="99">
        <v>49.99666666666667</v>
      </c>
      <c r="AO147" s="101">
        <v>3.1989666666666672</v>
      </c>
      <c r="AP147" s="99">
        <v>125.71666666666665</v>
      </c>
      <c r="AQ147" s="99">
        <v>124.51333333333332</v>
      </c>
      <c r="AR147" s="99">
        <v>100.78333333333335</v>
      </c>
      <c r="AS147" s="99">
        <v>10.136666666666665</v>
      </c>
      <c r="AT147" s="99">
        <v>520.16333333333341</v>
      </c>
      <c r="AU147" s="99">
        <v>4.9766666666666666</v>
      </c>
      <c r="AV147" s="99">
        <v>10.840000000000002</v>
      </c>
      <c r="AW147" s="99">
        <v>4.8600000000000003</v>
      </c>
      <c r="AX147" s="99">
        <v>21.19</v>
      </c>
      <c r="AY147" s="99">
        <v>40.573333333333331</v>
      </c>
      <c r="AZ147" s="99">
        <v>3.75</v>
      </c>
      <c r="BA147" s="99">
        <v>1.1100000000000001</v>
      </c>
      <c r="BB147" s="99">
        <v>12.503333333333336</v>
      </c>
      <c r="BC147" s="99">
        <v>33.180000000000007</v>
      </c>
      <c r="BD147" s="99">
        <v>24.48</v>
      </c>
      <c r="BE147" s="99">
        <v>28.623333333333331</v>
      </c>
      <c r="BF147" s="99">
        <v>82.643333333333331</v>
      </c>
      <c r="BG147" s="99">
        <v>5.9161111111111104</v>
      </c>
      <c r="BH147" s="99">
        <v>11.276666666666666</v>
      </c>
      <c r="BI147" s="99">
        <v>16.923333333333336</v>
      </c>
      <c r="BJ147" s="99">
        <v>3.723333333333334</v>
      </c>
      <c r="BK147" s="99">
        <v>49.133333333333333</v>
      </c>
      <c r="BL147" s="99">
        <v>9.4666666666666668</v>
      </c>
      <c r="BM147" s="99">
        <v>10.75</v>
      </c>
    </row>
    <row r="148" spans="1:65" x14ac:dyDescent="0.35">
      <c r="A148" s="13">
        <v>2941180880</v>
      </c>
      <c r="B148" s="14" t="s">
        <v>433</v>
      </c>
      <c r="C148" s="14" t="s">
        <v>440</v>
      </c>
      <c r="D148" s="14" t="s">
        <v>441</v>
      </c>
      <c r="E148" s="99">
        <v>13.936666666666667</v>
      </c>
      <c r="F148" s="99">
        <v>5.925869715869716</v>
      </c>
      <c r="G148" s="99">
        <v>4.6399999999999997</v>
      </c>
      <c r="H148" s="99">
        <v>1.3733333333333333</v>
      </c>
      <c r="I148" s="99">
        <v>1.1733333333333331</v>
      </c>
      <c r="J148" s="99">
        <v>4.6466666666666665</v>
      </c>
      <c r="K148" s="99">
        <v>4.0233333333333334</v>
      </c>
      <c r="L148" s="99">
        <v>1.5866666666666667</v>
      </c>
      <c r="M148" s="99">
        <v>4.3933333333333335</v>
      </c>
      <c r="N148" s="99">
        <v>4.78</v>
      </c>
      <c r="O148" s="99">
        <v>0.68</v>
      </c>
      <c r="P148" s="99">
        <v>1.9466666666666665</v>
      </c>
      <c r="Q148" s="99">
        <v>3.4666666666666663</v>
      </c>
      <c r="R148" s="99">
        <v>4.496666666666667</v>
      </c>
      <c r="S148" s="99">
        <v>5.61</v>
      </c>
      <c r="T148" s="99">
        <v>3.9499999999999997</v>
      </c>
      <c r="U148" s="99">
        <v>5.0799999999999992</v>
      </c>
      <c r="V148" s="99">
        <v>1.68</v>
      </c>
      <c r="W148" s="99">
        <v>2.4166666666666665</v>
      </c>
      <c r="X148" s="99">
        <v>1.9433333333333334</v>
      </c>
      <c r="Y148" s="99">
        <v>18.84</v>
      </c>
      <c r="Z148" s="99">
        <v>7.1266666666666678</v>
      </c>
      <c r="AA148" s="99">
        <v>3.8566666666666669</v>
      </c>
      <c r="AB148" s="99">
        <v>1.9166666666666667</v>
      </c>
      <c r="AC148" s="99">
        <v>3.8833333333333333</v>
      </c>
      <c r="AD148" s="99">
        <v>2.7966666666666669</v>
      </c>
      <c r="AE148" s="92">
        <v>1078.1433333333332</v>
      </c>
      <c r="AF148" s="92">
        <v>375470.66666666669</v>
      </c>
      <c r="AG148" s="100">
        <v>6.9214444444444441</v>
      </c>
      <c r="AH148" s="92">
        <v>1859.5856096076332</v>
      </c>
      <c r="AI148" s="99" t="s">
        <v>810</v>
      </c>
      <c r="AJ148" s="99">
        <v>100.56064633208678</v>
      </c>
      <c r="AK148" s="99">
        <v>93.159529193155151</v>
      </c>
      <c r="AL148" s="99">
        <v>193.72</v>
      </c>
      <c r="AM148" s="99">
        <v>200.42690000000002</v>
      </c>
      <c r="AN148" s="99">
        <v>45.32</v>
      </c>
      <c r="AO148" s="101">
        <v>3.488398484848485</v>
      </c>
      <c r="AP148" s="99">
        <v>87.716666666666654</v>
      </c>
      <c r="AQ148" s="99">
        <v>89.646666666666661</v>
      </c>
      <c r="AR148" s="99">
        <v>114.21666666666665</v>
      </c>
      <c r="AS148" s="99">
        <v>10.469999999999999</v>
      </c>
      <c r="AT148" s="99">
        <v>495.1366666666666</v>
      </c>
      <c r="AU148" s="99">
        <v>5.1533333333333333</v>
      </c>
      <c r="AV148" s="99">
        <v>10.926666666666668</v>
      </c>
      <c r="AW148" s="99">
        <v>4.9033333333333333</v>
      </c>
      <c r="AX148" s="99">
        <v>20.896666666666665</v>
      </c>
      <c r="AY148" s="99">
        <v>43.4</v>
      </c>
      <c r="AZ148" s="99">
        <v>3.6933333333333334</v>
      </c>
      <c r="BA148" s="99">
        <v>1.4333333333333333</v>
      </c>
      <c r="BB148" s="99">
        <v>14.420000000000002</v>
      </c>
      <c r="BC148" s="99">
        <v>26.400000000000002</v>
      </c>
      <c r="BD148" s="99">
        <v>26.42</v>
      </c>
      <c r="BE148" s="99">
        <v>20.45</v>
      </c>
      <c r="BF148" s="99">
        <v>87.716666666666654</v>
      </c>
      <c r="BG148" s="99">
        <v>7.1886111111111113</v>
      </c>
      <c r="BH148" s="99">
        <v>11.446666666666665</v>
      </c>
      <c r="BI148" s="99">
        <v>20.063333333333333</v>
      </c>
      <c r="BJ148" s="99">
        <v>3.5866666666666664</v>
      </c>
      <c r="BK148" s="99">
        <v>58.19</v>
      </c>
      <c r="BL148" s="99">
        <v>9.5266666666666655</v>
      </c>
      <c r="BM148" s="99">
        <v>11.246666666666668</v>
      </c>
    </row>
    <row r="149" spans="1:65" x14ac:dyDescent="0.35">
      <c r="A149" s="13">
        <v>3013740200</v>
      </c>
      <c r="B149" s="14" t="s">
        <v>444</v>
      </c>
      <c r="C149" s="14" t="s">
        <v>878</v>
      </c>
      <c r="D149" s="14" t="s">
        <v>879</v>
      </c>
      <c r="E149" s="99">
        <v>14.003405888167727</v>
      </c>
      <c r="F149" s="99">
        <v>5.6923883880152646</v>
      </c>
      <c r="G149" s="99">
        <v>4.8998311006271686</v>
      </c>
      <c r="H149" s="99">
        <v>1.404767779685373</v>
      </c>
      <c r="I149" s="99">
        <v>1.231400243220943</v>
      </c>
      <c r="J149" s="99">
        <v>4.7476506673865932</v>
      </c>
      <c r="K149" s="99">
        <v>4.8790275682777144</v>
      </c>
      <c r="L149" s="99">
        <v>1.7135460838427345</v>
      </c>
      <c r="M149" s="99">
        <v>4.3349737684029082</v>
      </c>
      <c r="N149" s="99">
        <v>4.5352843317880041</v>
      </c>
      <c r="O149" s="99">
        <v>0.74589043544266787</v>
      </c>
      <c r="P149" s="99">
        <v>1.9528392116106528</v>
      </c>
      <c r="Q149" s="99">
        <v>4.296080880899388</v>
      </c>
      <c r="R149" s="99">
        <v>4.4912130599509377</v>
      </c>
      <c r="S149" s="99">
        <v>6.2716912772097944</v>
      </c>
      <c r="T149" s="99">
        <v>3.6466001416141025</v>
      </c>
      <c r="U149" s="99">
        <v>5.0780224100779323</v>
      </c>
      <c r="V149" s="99">
        <v>1.48733479498528</v>
      </c>
      <c r="W149" s="99">
        <v>2.5504038547276195</v>
      </c>
      <c r="X149" s="99">
        <v>2.4591463134922491</v>
      </c>
      <c r="Y149" s="99">
        <v>21.065894936098289</v>
      </c>
      <c r="Z149" s="99">
        <v>7.7075221792049406</v>
      </c>
      <c r="AA149" s="99">
        <v>3.5875790173832396</v>
      </c>
      <c r="AB149" s="99">
        <v>1.6642081162353739</v>
      </c>
      <c r="AC149" s="99">
        <v>3.9753209814715587</v>
      </c>
      <c r="AD149" s="99">
        <v>2.7531048237631368</v>
      </c>
      <c r="AE149" s="92">
        <v>1301.6105649204337</v>
      </c>
      <c r="AF149" s="92">
        <v>465364.18662397424</v>
      </c>
      <c r="AG149" s="100">
        <v>7.1387465943556707</v>
      </c>
      <c r="AH149" s="92">
        <v>2351.7456025290799</v>
      </c>
      <c r="AI149" s="99" t="s">
        <v>810</v>
      </c>
      <c r="AJ149" s="99">
        <v>99.969949432627232</v>
      </c>
      <c r="AK149" s="99">
        <v>77.269818953932301</v>
      </c>
      <c r="AL149" s="99">
        <v>177.24</v>
      </c>
      <c r="AM149" s="99">
        <v>183.03230454058254</v>
      </c>
      <c r="AN149" s="99">
        <v>111.33634333673352</v>
      </c>
      <c r="AO149" s="101">
        <v>3.4547897099572631</v>
      </c>
      <c r="AP149" s="99">
        <v>153.82227512818187</v>
      </c>
      <c r="AQ149" s="99">
        <v>187.05163107408657</v>
      </c>
      <c r="AR149" s="99">
        <v>102.50640566933701</v>
      </c>
      <c r="AS149" s="99">
        <v>10.607469949688651</v>
      </c>
      <c r="AT149" s="99">
        <v>348.37579147198386</v>
      </c>
      <c r="AU149" s="99">
        <v>8.1838976194161308</v>
      </c>
      <c r="AV149" s="99">
        <v>12.101663554705624</v>
      </c>
      <c r="AW149" s="99">
        <v>5.8640051533319451</v>
      </c>
      <c r="AX149" s="99">
        <v>29.166893150497899</v>
      </c>
      <c r="AY149" s="99">
        <v>41.587000979280994</v>
      </c>
      <c r="AZ149" s="99">
        <v>4.1031680486374134</v>
      </c>
      <c r="BA149" s="99">
        <v>1.2307638090058668</v>
      </c>
      <c r="BB149" s="99">
        <v>20.192548240040654</v>
      </c>
      <c r="BC149" s="99">
        <v>38.679380364542787</v>
      </c>
      <c r="BD149" s="99">
        <v>26.568879192262742</v>
      </c>
      <c r="BE149" s="99">
        <v>34.902747369882569</v>
      </c>
      <c r="BF149" s="99">
        <v>64.92473403874591</v>
      </c>
      <c r="BG149" s="99">
        <v>8.1426813520333603</v>
      </c>
      <c r="BH149" s="99">
        <v>12.470308011712509</v>
      </c>
      <c r="BI149" s="99">
        <v>17.728805102330913</v>
      </c>
      <c r="BJ149" s="99">
        <v>3.3356375760639363</v>
      </c>
      <c r="BK149" s="99">
        <v>57.955343474985511</v>
      </c>
      <c r="BL149" s="99">
        <v>10.751358266811408</v>
      </c>
      <c r="BM149" s="99">
        <v>12.899554694769767</v>
      </c>
    </row>
    <row r="150" spans="1:65" x14ac:dyDescent="0.35">
      <c r="A150" s="13">
        <v>3014580250</v>
      </c>
      <c r="B150" s="14" t="s">
        <v>444</v>
      </c>
      <c r="C150" s="14" t="s">
        <v>445</v>
      </c>
      <c r="D150" s="14" t="s">
        <v>446</v>
      </c>
      <c r="E150" s="99">
        <v>13.833333333333334</v>
      </c>
      <c r="F150" s="99">
        <v>6.6653040293040293</v>
      </c>
      <c r="G150" s="99">
        <v>5.166666666666667</v>
      </c>
      <c r="H150" s="99">
        <v>1.3175757575757574</v>
      </c>
      <c r="I150" s="99">
        <v>1.3166666666666667</v>
      </c>
      <c r="J150" s="99">
        <v>4.91</v>
      </c>
      <c r="K150" s="99">
        <v>4.32</v>
      </c>
      <c r="L150" s="99">
        <v>1.79</v>
      </c>
      <c r="M150" s="99">
        <v>5.09</v>
      </c>
      <c r="N150" s="99">
        <v>4.6133333333333333</v>
      </c>
      <c r="O150" s="99">
        <v>0.84</v>
      </c>
      <c r="P150" s="99">
        <v>1.9466666666666665</v>
      </c>
      <c r="Q150" s="99">
        <v>4.583333333333333</v>
      </c>
      <c r="R150" s="99">
        <v>4.6900000000000004</v>
      </c>
      <c r="S150" s="99">
        <v>6.2966666666666669</v>
      </c>
      <c r="T150" s="99">
        <v>4.0866666666666669</v>
      </c>
      <c r="U150" s="99">
        <v>5.3</v>
      </c>
      <c r="V150" s="99">
        <v>1.5533333333333335</v>
      </c>
      <c r="W150" s="99">
        <v>2.6633333333333331</v>
      </c>
      <c r="X150" s="99">
        <v>2.5766666666666667</v>
      </c>
      <c r="Y150" s="99">
        <v>21.456666666666667</v>
      </c>
      <c r="Z150" s="99">
        <v>7.8033333333333337</v>
      </c>
      <c r="AA150" s="99">
        <v>3.8266666666666667</v>
      </c>
      <c r="AB150" s="99">
        <v>1.8</v>
      </c>
      <c r="AC150" s="99">
        <v>4.2066666666666661</v>
      </c>
      <c r="AD150" s="99">
        <v>2.936666666666667</v>
      </c>
      <c r="AE150" s="92">
        <v>2066.2599999999998</v>
      </c>
      <c r="AF150" s="92">
        <v>792008.33333333337</v>
      </c>
      <c r="AG150" s="100">
        <v>6.566749999999999</v>
      </c>
      <c r="AH150" s="92">
        <v>3780.7715490287169</v>
      </c>
      <c r="AI150" s="99" t="s">
        <v>810</v>
      </c>
      <c r="AJ150" s="99">
        <v>100.07128250396347</v>
      </c>
      <c r="AK150" s="99">
        <v>77.063440844427177</v>
      </c>
      <c r="AL150" s="99">
        <v>177.13</v>
      </c>
      <c r="AM150" s="99">
        <v>182.35889999999998</v>
      </c>
      <c r="AN150" s="99">
        <v>60.293333333333329</v>
      </c>
      <c r="AO150" s="101">
        <v>3.4344999999999999</v>
      </c>
      <c r="AP150" s="99">
        <v>134.66666666666666</v>
      </c>
      <c r="AQ150" s="99">
        <v>144.41666666666666</v>
      </c>
      <c r="AR150" s="99">
        <v>109.16666666666667</v>
      </c>
      <c r="AS150" s="99">
        <v>10.943333333333333</v>
      </c>
      <c r="AT150" s="99">
        <v>336.07</v>
      </c>
      <c r="AU150" s="99">
        <v>7.25</v>
      </c>
      <c r="AV150" s="99">
        <v>12.933333333333332</v>
      </c>
      <c r="AW150" s="99">
        <v>5.0766666666666671</v>
      </c>
      <c r="AX150" s="99">
        <v>34.166666666666664</v>
      </c>
      <c r="AY150" s="99">
        <v>54.026666666666664</v>
      </c>
      <c r="AZ150" s="99">
        <v>4.4533333333333331</v>
      </c>
      <c r="BA150" s="99">
        <v>1.24</v>
      </c>
      <c r="BB150" s="99">
        <v>24.123333333333335</v>
      </c>
      <c r="BC150" s="99">
        <v>30.659999999999997</v>
      </c>
      <c r="BD150" s="99">
        <v>32.863333333333337</v>
      </c>
      <c r="BE150" s="99">
        <v>37.94</v>
      </c>
      <c r="BF150" s="99">
        <v>145</v>
      </c>
      <c r="BG150" s="99">
        <v>14.588888888888889</v>
      </c>
      <c r="BH150" s="99">
        <v>14</v>
      </c>
      <c r="BI150" s="99">
        <v>18.026666666666667</v>
      </c>
      <c r="BJ150" s="99">
        <v>4.1366666666666667</v>
      </c>
      <c r="BK150" s="99">
        <v>69.876666666666665</v>
      </c>
      <c r="BL150" s="99">
        <v>11.393333333333333</v>
      </c>
      <c r="BM150" s="99">
        <v>13.776666666666666</v>
      </c>
    </row>
    <row r="151" spans="1:65" x14ac:dyDescent="0.35">
      <c r="A151" s="13">
        <v>3024500500</v>
      </c>
      <c r="B151" s="14" t="s">
        <v>444</v>
      </c>
      <c r="C151" s="14" t="s">
        <v>447</v>
      </c>
      <c r="D151" s="14" t="s">
        <v>448</v>
      </c>
      <c r="E151" s="99">
        <v>14.006666666666666</v>
      </c>
      <c r="F151" s="99">
        <v>6.3076304155614507</v>
      </c>
      <c r="G151" s="99">
        <v>4.6566666666666672</v>
      </c>
      <c r="H151" s="99">
        <v>1.5919021757575751</v>
      </c>
      <c r="I151" s="99">
        <v>1.25</v>
      </c>
      <c r="J151" s="99">
        <v>4.5533333333333337</v>
      </c>
      <c r="K151" s="99">
        <v>3.8699999999999997</v>
      </c>
      <c r="L151" s="99">
        <v>1.5999999999999999</v>
      </c>
      <c r="M151" s="99">
        <v>3.8699999999999997</v>
      </c>
      <c r="N151" s="99">
        <v>4.6133333333333333</v>
      </c>
      <c r="O151" s="99">
        <v>0.69</v>
      </c>
      <c r="P151" s="99">
        <v>1.9466666666666665</v>
      </c>
      <c r="Q151" s="99">
        <v>4.5199999999999996</v>
      </c>
      <c r="R151" s="99">
        <v>4.25</v>
      </c>
      <c r="S151" s="99">
        <v>5.916666666666667</v>
      </c>
      <c r="T151" s="99">
        <v>3.7600000000000002</v>
      </c>
      <c r="U151" s="99">
        <v>5.1233333333333331</v>
      </c>
      <c r="V151" s="99">
        <v>1.45</v>
      </c>
      <c r="W151" s="99">
        <v>2.5100000000000002</v>
      </c>
      <c r="X151" s="99">
        <v>2.3766666666666665</v>
      </c>
      <c r="Y151" s="99">
        <v>20.779999999999998</v>
      </c>
      <c r="Z151" s="99">
        <v>6.9233333333333329</v>
      </c>
      <c r="AA151" s="99">
        <v>3.66</v>
      </c>
      <c r="AB151" s="99">
        <v>1.76</v>
      </c>
      <c r="AC151" s="99">
        <v>3.8666666666666667</v>
      </c>
      <c r="AD151" s="99">
        <v>2.7866666666666666</v>
      </c>
      <c r="AE151" s="92">
        <v>987.98666666666668</v>
      </c>
      <c r="AF151" s="92">
        <v>317635</v>
      </c>
      <c r="AG151" s="100">
        <v>6.7899999999999991</v>
      </c>
      <c r="AH151" s="92">
        <v>1553.4536180851708</v>
      </c>
      <c r="AI151" s="99" t="s">
        <v>810</v>
      </c>
      <c r="AJ151" s="99">
        <v>99.869327534166658</v>
      </c>
      <c r="AK151" s="99">
        <v>76.94657809932913</v>
      </c>
      <c r="AL151" s="99">
        <v>176.82</v>
      </c>
      <c r="AM151" s="99">
        <v>182.35889999999998</v>
      </c>
      <c r="AN151" s="99">
        <v>69.166666666666671</v>
      </c>
      <c r="AO151" s="101">
        <v>3.3733333333333335</v>
      </c>
      <c r="AP151" s="99">
        <v>105.94333333333333</v>
      </c>
      <c r="AQ151" s="99">
        <v>115.66666666666667</v>
      </c>
      <c r="AR151" s="99">
        <v>112.62666666666667</v>
      </c>
      <c r="AS151" s="99">
        <v>10.573333333333332</v>
      </c>
      <c r="AT151" s="99">
        <v>444.64333333333326</v>
      </c>
      <c r="AU151" s="99">
        <v>5.9666666666666659</v>
      </c>
      <c r="AV151" s="99">
        <v>12.026666666666666</v>
      </c>
      <c r="AW151" s="99">
        <v>5.246666666666667</v>
      </c>
      <c r="AX151" s="99">
        <v>15.71</v>
      </c>
      <c r="AY151" s="99">
        <v>37.869999999999997</v>
      </c>
      <c r="AZ151" s="99">
        <v>4.1933333333333334</v>
      </c>
      <c r="BA151" s="99">
        <v>1.1633333333333333</v>
      </c>
      <c r="BB151" s="99">
        <v>14.456666666666665</v>
      </c>
      <c r="BC151" s="99">
        <v>22.116666666666664</v>
      </c>
      <c r="BD151" s="99">
        <v>20.826666666666668</v>
      </c>
      <c r="BE151" s="99">
        <v>21.763333333333335</v>
      </c>
      <c r="BF151" s="99">
        <v>68.933333333333337</v>
      </c>
      <c r="BG151" s="99">
        <v>11.941111111111111</v>
      </c>
      <c r="BH151" s="99">
        <v>12.99</v>
      </c>
      <c r="BI151" s="99">
        <v>16.776666666666667</v>
      </c>
      <c r="BJ151" s="99">
        <v>2.9633333333333334</v>
      </c>
      <c r="BK151" s="99">
        <v>52</v>
      </c>
      <c r="BL151" s="99">
        <v>10.57</v>
      </c>
      <c r="BM151" s="99">
        <v>13.223333333333334</v>
      </c>
    </row>
    <row r="152" spans="1:65" x14ac:dyDescent="0.35">
      <c r="A152" s="13">
        <v>3125580420</v>
      </c>
      <c r="B152" s="14" t="s">
        <v>449</v>
      </c>
      <c r="C152" s="14" t="s">
        <v>450</v>
      </c>
      <c r="D152" s="14" t="s">
        <v>451</v>
      </c>
      <c r="E152" s="99">
        <v>13.646666666666667</v>
      </c>
      <c r="F152" s="99">
        <v>6.6577139979859012</v>
      </c>
      <c r="G152" s="99">
        <v>4.4133333333333331</v>
      </c>
      <c r="H152" s="99">
        <v>1.41</v>
      </c>
      <c r="I152" s="99">
        <v>1.1533333333333333</v>
      </c>
      <c r="J152" s="99">
        <v>4.4866666666666672</v>
      </c>
      <c r="K152" s="99">
        <v>3.4087955056179777</v>
      </c>
      <c r="L152" s="99">
        <v>1.5566666666666666</v>
      </c>
      <c r="M152" s="99">
        <v>3.6999999999999997</v>
      </c>
      <c r="N152" s="99">
        <v>4.4866666666666672</v>
      </c>
      <c r="O152" s="99">
        <v>0.76969676339285709</v>
      </c>
      <c r="P152" s="99">
        <v>1.9433333333333334</v>
      </c>
      <c r="Q152" s="99">
        <v>3.7466666666666666</v>
      </c>
      <c r="R152" s="99">
        <v>4.0866666666666669</v>
      </c>
      <c r="S152" s="99">
        <v>5.4833333333333334</v>
      </c>
      <c r="T152" s="99">
        <v>3.6199999999999997</v>
      </c>
      <c r="U152" s="99">
        <v>4.9433333333333334</v>
      </c>
      <c r="V152" s="99">
        <v>1.3933333333333333</v>
      </c>
      <c r="W152" s="99">
        <v>2.2799999999999998</v>
      </c>
      <c r="X152" s="99">
        <v>1.8466666666666667</v>
      </c>
      <c r="Y152" s="99">
        <v>18.690000000000001</v>
      </c>
      <c r="Z152" s="99">
        <v>6.5100000000000007</v>
      </c>
      <c r="AA152" s="99">
        <v>3.3033333333333332</v>
      </c>
      <c r="AB152" s="99">
        <v>1.6433333333333333</v>
      </c>
      <c r="AC152" s="99">
        <v>3.5100000000000002</v>
      </c>
      <c r="AD152" s="99">
        <v>2.4933333333333336</v>
      </c>
      <c r="AE152" s="92">
        <v>834.30666666666673</v>
      </c>
      <c r="AF152" s="92">
        <v>387300</v>
      </c>
      <c r="AG152" s="100">
        <v>6.9603333333333337</v>
      </c>
      <c r="AH152" s="92">
        <v>1926.5288676856862</v>
      </c>
      <c r="AI152" s="99" t="s">
        <v>810</v>
      </c>
      <c r="AJ152" s="99">
        <v>83.521311997938625</v>
      </c>
      <c r="AK152" s="99">
        <v>42.807477893275383</v>
      </c>
      <c r="AL152" s="99">
        <v>126.33</v>
      </c>
      <c r="AM152" s="99">
        <v>199.26840000000001</v>
      </c>
      <c r="AN152" s="99">
        <v>55.443333333333328</v>
      </c>
      <c r="AO152" s="101">
        <v>3.359833333333333</v>
      </c>
      <c r="AP152" s="99">
        <v>128.5</v>
      </c>
      <c r="AQ152" s="99">
        <v>139.88999999999999</v>
      </c>
      <c r="AR152" s="99">
        <v>97.5</v>
      </c>
      <c r="AS152" s="99">
        <v>10.223333333333334</v>
      </c>
      <c r="AT152" s="99">
        <v>518.77</v>
      </c>
      <c r="AU152" s="99">
        <v>4.5766666666666671</v>
      </c>
      <c r="AV152" s="99">
        <v>11.339999999999998</v>
      </c>
      <c r="AW152" s="99">
        <v>4.8233333333333333</v>
      </c>
      <c r="AX152" s="99">
        <v>17.5</v>
      </c>
      <c r="AY152" s="99">
        <v>28.75</v>
      </c>
      <c r="AZ152" s="99">
        <v>3.6666666666666665</v>
      </c>
      <c r="BA152" s="99">
        <v>0.98</v>
      </c>
      <c r="BB152" s="99">
        <v>20</v>
      </c>
      <c r="BC152" s="99">
        <v>46.386666666666663</v>
      </c>
      <c r="BD152" s="99">
        <v>22.586666666666662</v>
      </c>
      <c r="BE152" s="99">
        <v>36.81</v>
      </c>
      <c r="BF152" s="99">
        <v>90.833333333333329</v>
      </c>
      <c r="BG152" s="99">
        <v>14.583333333333334</v>
      </c>
      <c r="BH152" s="99">
        <v>9.1033333333333335</v>
      </c>
      <c r="BI152" s="99">
        <v>11.333333333333334</v>
      </c>
      <c r="BJ152" s="99">
        <v>3.3833333333333333</v>
      </c>
      <c r="BK152" s="99">
        <v>54.666666666666664</v>
      </c>
      <c r="BL152" s="99">
        <v>9.336666666666666</v>
      </c>
      <c r="BM152" s="99">
        <v>10.530000000000001</v>
      </c>
    </row>
    <row r="153" spans="1:65" x14ac:dyDescent="0.35">
      <c r="A153" s="13">
        <v>3130700600</v>
      </c>
      <c r="B153" s="14" t="s">
        <v>449</v>
      </c>
      <c r="C153" s="14" t="s">
        <v>452</v>
      </c>
      <c r="D153" s="14" t="s">
        <v>453</v>
      </c>
      <c r="E153" s="99">
        <v>14.040000000000001</v>
      </c>
      <c r="F153" s="99">
        <v>6.1671355498721239</v>
      </c>
      <c r="G153" s="99">
        <v>4.9633333333333338</v>
      </c>
      <c r="H153" s="99">
        <v>1.3733333333333333</v>
      </c>
      <c r="I153" s="99">
        <v>1.22</v>
      </c>
      <c r="J153" s="99">
        <v>4.6833333333333336</v>
      </c>
      <c r="K153" s="99">
        <v>3.7966666666666664</v>
      </c>
      <c r="L153" s="99">
        <v>1.6633333333333333</v>
      </c>
      <c r="M153" s="99">
        <v>4.1100000000000003</v>
      </c>
      <c r="N153" s="99">
        <v>4.5033333333333339</v>
      </c>
      <c r="O153" s="99">
        <v>0.66440541666666675</v>
      </c>
      <c r="P153" s="99">
        <v>1.9466666666666665</v>
      </c>
      <c r="Q153" s="99">
        <v>3.8466666666666662</v>
      </c>
      <c r="R153" s="99">
        <v>4.5433333333333339</v>
      </c>
      <c r="S153" s="99">
        <v>5.5799999999999992</v>
      </c>
      <c r="T153" s="99">
        <v>3.85</v>
      </c>
      <c r="U153" s="99">
        <v>5.1333333333333337</v>
      </c>
      <c r="V153" s="99">
        <v>1.5433333333333337</v>
      </c>
      <c r="W153" s="99">
        <v>2.313333333333333</v>
      </c>
      <c r="X153" s="99">
        <v>2.0699999999999998</v>
      </c>
      <c r="Y153" s="99">
        <v>19.16</v>
      </c>
      <c r="Z153" s="99">
        <v>6.8933333333333335</v>
      </c>
      <c r="AA153" s="99">
        <v>3.6433333333333331</v>
      </c>
      <c r="AB153" s="99">
        <v>1.7999999999999998</v>
      </c>
      <c r="AC153" s="99">
        <v>3.94</v>
      </c>
      <c r="AD153" s="99">
        <v>2.793333333333333</v>
      </c>
      <c r="AE153" s="92">
        <v>1175.7666666666667</v>
      </c>
      <c r="AF153" s="92">
        <v>367589</v>
      </c>
      <c r="AG153" s="100">
        <v>7.3215000000000003</v>
      </c>
      <c r="AH153" s="92">
        <v>1893.5192569215085</v>
      </c>
      <c r="AI153" s="99" t="s">
        <v>810</v>
      </c>
      <c r="AJ153" s="99">
        <v>64.828983790472265</v>
      </c>
      <c r="AK153" s="99">
        <v>63.997298375996529</v>
      </c>
      <c r="AL153" s="99">
        <v>128.82999999999998</v>
      </c>
      <c r="AM153" s="99">
        <v>201.85695000000001</v>
      </c>
      <c r="AN153" s="99">
        <v>73.739999999999995</v>
      </c>
      <c r="AO153" s="101">
        <v>3.39175</v>
      </c>
      <c r="AP153" s="99">
        <v>114.63333333333333</v>
      </c>
      <c r="AQ153" s="99">
        <v>168.72000000000003</v>
      </c>
      <c r="AR153" s="99">
        <v>118.86666666666667</v>
      </c>
      <c r="AS153" s="99">
        <v>10.680000000000001</v>
      </c>
      <c r="AT153" s="99">
        <v>483.83666666666664</v>
      </c>
      <c r="AU153" s="99">
        <v>5.5466666666666669</v>
      </c>
      <c r="AV153" s="99">
        <v>11.229999999999999</v>
      </c>
      <c r="AW153" s="99">
        <v>4.9300000000000006</v>
      </c>
      <c r="AX153" s="99">
        <v>31</v>
      </c>
      <c r="AY153" s="99">
        <v>45.116666666666667</v>
      </c>
      <c r="AZ153" s="99">
        <v>3.706666666666667</v>
      </c>
      <c r="BA153" s="99">
        <v>1.3499999999999999</v>
      </c>
      <c r="BB153" s="99">
        <v>18.186666666666667</v>
      </c>
      <c r="BC153" s="99">
        <v>54.919999999999995</v>
      </c>
      <c r="BD153" s="99">
        <v>31.006666666666671</v>
      </c>
      <c r="BE153" s="99">
        <v>46.176666666666669</v>
      </c>
      <c r="BF153" s="99">
        <v>94.166666666666671</v>
      </c>
      <c r="BG153" s="99">
        <v>17.41</v>
      </c>
      <c r="BH153" s="99">
        <v>12.086666666666666</v>
      </c>
      <c r="BI153" s="99">
        <v>17.466666666666665</v>
      </c>
      <c r="BJ153" s="99">
        <v>3.6533333333333329</v>
      </c>
      <c r="BK153" s="99">
        <v>56.523333333333333</v>
      </c>
      <c r="BL153" s="99">
        <v>9.42</v>
      </c>
      <c r="BM153" s="99">
        <v>10.896666666666667</v>
      </c>
    </row>
    <row r="154" spans="1:65" x14ac:dyDescent="0.35">
      <c r="A154" s="13">
        <v>3136540700</v>
      </c>
      <c r="B154" s="14" t="s">
        <v>449</v>
      </c>
      <c r="C154" s="14" t="s">
        <v>454</v>
      </c>
      <c r="D154" s="14" t="s">
        <v>455</v>
      </c>
      <c r="E154" s="99">
        <v>14.01</v>
      </c>
      <c r="F154" s="99">
        <v>6.1055115511551152</v>
      </c>
      <c r="G154" s="99">
        <v>5.0666666666666664</v>
      </c>
      <c r="H154" s="99">
        <v>1.3966666666666665</v>
      </c>
      <c r="I154" s="99">
        <v>1.1933333333333334</v>
      </c>
      <c r="J154" s="99">
        <v>4.666666666666667</v>
      </c>
      <c r="K154" s="99">
        <v>4.05</v>
      </c>
      <c r="L154" s="99">
        <v>1.67</v>
      </c>
      <c r="M154" s="99">
        <v>4.3833333333333329</v>
      </c>
      <c r="N154" s="99">
        <v>4.496666666666667</v>
      </c>
      <c r="O154" s="99">
        <v>0.69</v>
      </c>
      <c r="P154" s="99">
        <v>1.95</v>
      </c>
      <c r="Q154" s="99">
        <v>3.8633333333333333</v>
      </c>
      <c r="R154" s="99">
        <v>4.503333333333333</v>
      </c>
      <c r="S154" s="99">
        <v>5.8233333333333341</v>
      </c>
      <c r="T154" s="99">
        <v>3.8966666666666665</v>
      </c>
      <c r="U154" s="99">
        <v>5.2866666666666662</v>
      </c>
      <c r="V154" s="99">
        <v>1.4466666666666665</v>
      </c>
      <c r="W154" s="99">
        <v>2.3233333333333337</v>
      </c>
      <c r="X154" s="99">
        <v>2.15</v>
      </c>
      <c r="Y154" s="99">
        <v>19.349999999999998</v>
      </c>
      <c r="Z154" s="99">
        <v>7.0166666666666666</v>
      </c>
      <c r="AA154" s="99">
        <v>3.5933333333333337</v>
      </c>
      <c r="AB154" s="99">
        <v>1.8</v>
      </c>
      <c r="AC154" s="99">
        <v>3.9299999999999997</v>
      </c>
      <c r="AD154" s="99">
        <v>2.7633333333333332</v>
      </c>
      <c r="AE154" s="92">
        <v>1474.4633333333331</v>
      </c>
      <c r="AF154" s="92">
        <v>390035.66666666669</v>
      </c>
      <c r="AG154" s="100">
        <v>6.6049999999999995</v>
      </c>
      <c r="AH154" s="92">
        <v>1869.861151177578</v>
      </c>
      <c r="AI154" s="99" t="s">
        <v>810</v>
      </c>
      <c r="AJ154" s="99">
        <v>92.744581242995011</v>
      </c>
      <c r="AK154" s="99">
        <v>82.081784822241801</v>
      </c>
      <c r="AL154" s="99">
        <v>174.82</v>
      </c>
      <c r="AM154" s="99">
        <v>200.77889999999999</v>
      </c>
      <c r="AN154" s="99">
        <v>68.123333333333335</v>
      </c>
      <c r="AO154" s="101">
        <v>3.2151458333333331</v>
      </c>
      <c r="AP154" s="99">
        <v>123.10000000000001</v>
      </c>
      <c r="AQ154" s="99">
        <v>135.26666666666665</v>
      </c>
      <c r="AR154" s="99">
        <v>90.11</v>
      </c>
      <c r="AS154" s="99">
        <v>10.623333333333335</v>
      </c>
      <c r="AT154" s="99">
        <v>357.79666666666668</v>
      </c>
      <c r="AU154" s="99">
        <v>5.9899999999999993</v>
      </c>
      <c r="AV154" s="99">
        <v>11.19</v>
      </c>
      <c r="AW154" s="99">
        <v>4.99</v>
      </c>
      <c r="AX154" s="99">
        <v>23.689999999999998</v>
      </c>
      <c r="AY154" s="99">
        <v>32.50333333333333</v>
      </c>
      <c r="AZ154" s="99">
        <v>3.7133333333333334</v>
      </c>
      <c r="BA154" s="99">
        <v>1.2333333333333334</v>
      </c>
      <c r="BB154" s="99">
        <v>15.346666666666666</v>
      </c>
      <c r="BC154" s="99">
        <v>35.453333333333326</v>
      </c>
      <c r="BD154" s="99">
        <v>29.53</v>
      </c>
      <c r="BE154" s="99">
        <v>32.443333333333335</v>
      </c>
      <c r="BF154" s="99">
        <v>95.40000000000002</v>
      </c>
      <c r="BG154" s="99">
        <v>5.6613888888888892</v>
      </c>
      <c r="BH154" s="99">
        <v>12.116666666666667</v>
      </c>
      <c r="BI154" s="99">
        <v>18.356666666666669</v>
      </c>
      <c r="BJ154" s="99">
        <v>3.5866666666666664</v>
      </c>
      <c r="BK154" s="99">
        <v>55.879999999999995</v>
      </c>
      <c r="BL154" s="99">
        <v>9.76</v>
      </c>
      <c r="BM154" s="99">
        <v>11.6</v>
      </c>
    </row>
    <row r="155" spans="1:65" x14ac:dyDescent="0.35">
      <c r="A155" s="13">
        <v>3229820400</v>
      </c>
      <c r="B155" s="14" t="s">
        <v>456</v>
      </c>
      <c r="C155" s="14" t="s">
        <v>457</v>
      </c>
      <c r="D155" s="14" t="s">
        <v>458</v>
      </c>
      <c r="E155" s="99">
        <v>13.993333333333334</v>
      </c>
      <c r="F155" s="99">
        <v>6.5192059553349866</v>
      </c>
      <c r="G155" s="99">
        <v>4.95</v>
      </c>
      <c r="H155" s="99">
        <v>1.37</v>
      </c>
      <c r="I155" s="99">
        <v>1.4233333333333331</v>
      </c>
      <c r="J155" s="99">
        <v>4.8</v>
      </c>
      <c r="K155" s="99">
        <v>4.8066666666666675</v>
      </c>
      <c r="L155" s="99">
        <v>1.7766666666666666</v>
      </c>
      <c r="M155" s="99">
        <v>4.66</v>
      </c>
      <c r="N155" s="99">
        <v>4.6233333333333331</v>
      </c>
      <c r="O155" s="99">
        <v>0.72000000000000008</v>
      </c>
      <c r="P155" s="99">
        <v>1.8466666666666667</v>
      </c>
      <c r="Q155" s="99">
        <v>4.3666666666666671</v>
      </c>
      <c r="R155" s="99">
        <v>4.4300000000000006</v>
      </c>
      <c r="S155" s="99">
        <v>6.6833333333333336</v>
      </c>
      <c r="T155" s="99">
        <v>4.05</v>
      </c>
      <c r="U155" s="99">
        <v>5.48</v>
      </c>
      <c r="V155" s="99">
        <v>1.6733333333333331</v>
      </c>
      <c r="W155" s="99">
        <v>2.4066666666666667</v>
      </c>
      <c r="X155" s="99">
        <v>2.4766666666666666</v>
      </c>
      <c r="Y155" s="99">
        <v>21.253333333333334</v>
      </c>
      <c r="Z155" s="99">
        <v>7.3433333333333337</v>
      </c>
      <c r="AA155" s="99">
        <v>3.9433333333333334</v>
      </c>
      <c r="AB155" s="99">
        <v>1.93</v>
      </c>
      <c r="AC155" s="99">
        <v>4.0933333333333337</v>
      </c>
      <c r="AD155" s="99">
        <v>2.9033333333333338</v>
      </c>
      <c r="AE155" s="92">
        <v>1643.3933333333334</v>
      </c>
      <c r="AF155" s="92">
        <v>503509.33333333331</v>
      </c>
      <c r="AG155" s="100">
        <v>6.6833333333333336</v>
      </c>
      <c r="AH155" s="92">
        <v>2433.8451911754905</v>
      </c>
      <c r="AI155" s="99" t="s">
        <v>810</v>
      </c>
      <c r="AJ155" s="99">
        <v>144.66199108979276</v>
      </c>
      <c r="AK155" s="99">
        <v>74.371916030346412</v>
      </c>
      <c r="AL155" s="99">
        <v>219.03</v>
      </c>
      <c r="AM155" s="99">
        <v>185.30934999999999</v>
      </c>
      <c r="AN155" s="99">
        <v>59.583333333333336</v>
      </c>
      <c r="AO155" s="101">
        <v>3.9906666666666673</v>
      </c>
      <c r="AP155" s="99">
        <v>97.780000000000015</v>
      </c>
      <c r="AQ155" s="99">
        <v>111.53333333333335</v>
      </c>
      <c r="AR155" s="99">
        <v>98.856666666666683</v>
      </c>
      <c r="AS155" s="99">
        <v>11.253333333333332</v>
      </c>
      <c r="AT155" s="99">
        <v>462.84333333333331</v>
      </c>
      <c r="AU155" s="99">
        <v>3.7900000000000005</v>
      </c>
      <c r="AV155" s="99">
        <v>11.99</v>
      </c>
      <c r="AW155" s="99">
        <v>4.373333333333334</v>
      </c>
      <c r="AX155" s="99">
        <v>16.39</v>
      </c>
      <c r="AY155" s="99">
        <v>42.916666666666664</v>
      </c>
      <c r="AZ155" s="99">
        <v>3.8966666666666669</v>
      </c>
      <c r="BA155" s="99">
        <v>1.36</v>
      </c>
      <c r="BB155" s="99">
        <v>17.723333333333333</v>
      </c>
      <c r="BC155" s="99">
        <v>20.61</v>
      </c>
      <c r="BD155" s="99">
        <v>17.166666666666668</v>
      </c>
      <c r="BE155" s="99">
        <v>25.916666666666668</v>
      </c>
      <c r="BF155" s="99">
        <v>64.026666666666657</v>
      </c>
      <c r="BG155" s="99">
        <v>7.3416666666666677</v>
      </c>
      <c r="BH155" s="99">
        <v>12.416666666666666</v>
      </c>
      <c r="BI155" s="99">
        <v>16.78</v>
      </c>
      <c r="BJ155" s="99">
        <v>3.2433333333333336</v>
      </c>
      <c r="BK155" s="99">
        <v>52.78</v>
      </c>
      <c r="BL155" s="99">
        <v>10.139999999999999</v>
      </c>
      <c r="BM155" s="99">
        <v>12.056666666666667</v>
      </c>
    </row>
    <row r="156" spans="1:65" x14ac:dyDescent="0.35">
      <c r="A156" s="13">
        <v>3239900600</v>
      </c>
      <c r="B156" s="14" t="s">
        <v>456</v>
      </c>
      <c r="C156" s="14" t="s">
        <v>459</v>
      </c>
      <c r="D156" s="14" t="s">
        <v>460</v>
      </c>
      <c r="E156" s="99">
        <v>13.979999999999999</v>
      </c>
      <c r="F156" s="99">
        <v>5.86860393603936</v>
      </c>
      <c r="G156" s="99">
        <v>4.7333333333333334</v>
      </c>
      <c r="H156" s="99">
        <v>1.8666666666666665</v>
      </c>
      <c r="I156" s="99">
        <v>1.2733333333333334</v>
      </c>
      <c r="J156" s="99">
        <v>4.5966666666666667</v>
      </c>
      <c r="K156" s="99">
        <v>4.2066666666666661</v>
      </c>
      <c r="L156" s="99">
        <v>1.61</v>
      </c>
      <c r="M156" s="99">
        <v>4.123333333333334</v>
      </c>
      <c r="N156" s="99">
        <v>4.57</v>
      </c>
      <c r="O156" s="99">
        <v>0.79333333333333333</v>
      </c>
      <c r="P156" s="99">
        <v>1.8466666666666667</v>
      </c>
      <c r="Q156" s="99">
        <v>3.8200000000000003</v>
      </c>
      <c r="R156" s="99">
        <v>4.4400000000000004</v>
      </c>
      <c r="S156" s="99">
        <v>6.3066666666666675</v>
      </c>
      <c r="T156" s="99">
        <v>3.8800000000000003</v>
      </c>
      <c r="U156" s="99">
        <v>5.1000000000000005</v>
      </c>
      <c r="V156" s="99">
        <v>1.4766666666666666</v>
      </c>
      <c r="W156" s="99">
        <v>2.4</v>
      </c>
      <c r="X156" s="99">
        <v>2.2400000000000002</v>
      </c>
      <c r="Y156" s="99">
        <v>20.356666666666666</v>
      </c>
      <c r="Z156" s="99">
        <v>6.71</v>
      </c>
      <c r="AA156" s="99">
        <v>3.85</v>
      </c>
      <c r="AB156" s="99">
        <v>1.8266666666666669</v>
      </c>
      <c r="AC156" s="99">
        <v>3.8966666666666665</v>
      </c>
      <c r="AD156" s="99">
        <v>2.81</v>
      </c>
      <c r="AE156" s="92">
        <v>1603.4966666666667</v>
      </c>
      <c r="AF156" s="92">
        <v>568547</v>
      </c>
      <c r="AG156" s="100">
        <v>6.5183333333333335</v>
      </c>
      <c r="AH156" s="92">
        <v>2701.1842930635071</v>
      </c>
      <c r="AI156" s="99" t="s">
        <v>810</v>
      </c>
      <c r="AJ156" s="99">
        <v>118.20395587939898</v>
      </c>
      <c r="AK156" s="99">
        <v>52.874848588784069</v>
      </c>
      <c r="AL156" s="99">
        <v>171.07</v>
      </c>
      <c r="AM156" s="99">
        <v>185.79935</v>
      </c>
      <c r="AN156" s="99">
        <v>66.546666666666667</v>
      </c>
      <c r="AO156" s="101">
        <v>4.3983333333333334</v>
      </c>
      <c r="AP156" s="99">
        <v>115.11</v>
      </c>
      <c r="AQ156" s="99">
        <v>129.10999999999999</v>
      </c>
      <c r="AR156" s="99">
        <v>118.11</v>
      </c>
      <c r="AS156" s="99">
        <v>10.846666666666669</v>
      </c>
      <c r="AT156" s="99">
        <v>349.58666666666664</v>
      </c>
      <c r="AU156" s="99">
        <v>5.6566666666666672</v>
      </c>
      <c r="AV156" s="99">
        <v>12.673333333333332</v>
      </c>
      <c r="AW156" s="99">
        <v>5.04</v>
      </c>
      <c r="AX156" s="99">
        <v>25.776666666666667</v>
      </c>
      <c r="AY156" s="99">
        <v>42.666666666666664</v>
      </c>
      <c r="AZ156" s="99">
        <v>3.7166666666666663</v>
      </c>
      <c r="BA156" s="99">
        <v>1.3666666666666665</v>
      </c>
      <c r="BB156" s="99">
        <v>20.22</v>
      </c>
      <c r="BC156" s="99">
        <v>24.383333333333336</v>
      </c>
      <c r="BD156" s="99">
        <v>20.99</v>
      </c>
      <c r="BE156" s="99">
        <v>30.973333333333333</v>
      </c>
      <c r="BF156" s="99">
        <v>98.333333333333329</v>
      </c>
      <c r="BG156" s="99">
        <v>9.5791666666666657</v>
      </c>
      <c r="BH156" s="99">
        <v>11.003333333333336</v>
      </c>
      <c r="BI156" s="99">
        <v>21.946666666666669</v>
      </c>
      <c r="BJ156" s="99">
        <v>3.4033333333333338</v>
      </c>
      <c r="BK156" s="99">
        <v>63</v>
      </c>
      <c r="BL156" s="99">
        <v>9.4133333333333322</v>
      </c>
      <c r="BM156" s="99">
        <v>11.076666666666668</v>
      </c>
    </row>
    <row r="157" spans="1:65" x14ac:dyDescent="0.35">
      <c r="A157" s="13">
        <v>3331700500</v>
      </c>
      <c r="B157" s="14" t="s">
        <v>461</v>
      </c>
      <c r="C157" s="14" t="s">
        <v>462</v>
      </c>
      <c r="D157" s="14" t="s">
        <v>463</v>
      </c>
      <c r="E157" s="99">
        <v>14.103333333333333</v>
      </c>
      <c r="F157" s="99">
        <v>5.4742133815551526</v>
      </c>
      <c r="G157" s="99">
        <v>5.0566666666666666</v>
      </c>
      <c r="H157" s="99">
        <v>1.4400000000000002</v>
      </c>
      <c r="I157" s="99">
        <v>1.3766666666666667</v>
      </c>
      <c r="J157" s="99">
        <v>4.746666666666667</v>
      </c>
      <c r="K157" s="99">
        <v>3.7300000000000004</v>
      </c>
      <c r="L157" s="99">
        <v>1.7299999999999998</v>
      </c>
      <c r="M157" s="99">
        <v>4.7566666666666668</v>
      </c>
      <c r="N157" s="99">
        <v>5.0100000000000007</v>
      </c>
      <c r="O157" s="99">
        <v>0.73956119999999992</v>
      </c>
      <c r="P157" s="99">
        <v>1.96</v>
      </c>
      <c r="Q157" s="99">
        <v>4.083333333333333</v>
      </c>
      <c r="R157" s="99">
        <v>4.62</v>
      </c>
      <c r="S157" s="99">
        <v>5.7133333333333338</v>
      </c>
      <c r="T157" s="99">
        <v>4.3233333333333333</v>
      </c>
      <c r="U157" s="99">
        <v>5.3533333333333326</v>
      </c>
      <c r="V157" s="99">
        <v>1.63</v>
      </c>
      <c r="W157" s="99">
        <v>2.5933333333333333</v>
      </c>
      <c r="X157" s="99">
        <v>2.27</v>
      </c>
      <c r="Y157" s="99">
        <v>20.103333333333335</v>
      </c>
      <c r="Z157" s="99">
        <v>8.25</v>
      </c>
      <c r="AA157" s="99">
        <v>3.82</v>
      </c>
      <c r="AB157" s="99">
        <v>1.7633333333333334</v>
      </c>
      <c r="AC157" s="99">
        <v>3.9299999999999997</v>
      </c>
      <c r="AD157" s="99">
        <v>2.6933333333333334</v>
      </c>
      <c r="AE157" s="92">
        <v>2140.7000000000003</v>
      </c>
      <c r="AF157" s="92">
        <v>479983.33333333331</v>
      </c>
      <c r="AG157" s="100">
        <v>6.5083333333333329</v>
      </c>
      <c r="AH157" s="92">
        <v>2281.4405757805448</v>
      </c>
      <c r="AI157" s="99" t="s">
        <v>810</v>
      </c>
      <c r="AJ157" s="99">
        <v>181.44583962800075</v>
      </c>
      <c r="AK157" s="99">
        <v>112.94939574898001</v>
      </c>
      <c r="AL157" s="99">
        <v>294.39999999999998</v>
      </c>
      <c r="AM157" s="99">
        <v>186.72195000000002</v>
      </c>
      <c r="AN157" s="99">
        <v>86</v>
      </c>
      <c r="AO157" s="101">
        <v>3.3258333333333336</v>
      </c>
      <c r="AP157" s="99">
        <v>115</v>
      </c>
      <c r="AQ157" s="99">
        <v>164</v>
      </c>
      <c r="AR157" s="99">
        <v>136.16666666666666</v>
      </c>
      <c r="AS157" s="99">
        <v>11.01</v>
      </c>
      <c r="AT157" s="99">
        <v>483.34666666666664</v>
      </c>
      <c r="AU157" s="99">
        <v>6.09</v>
      </c>
      <c r="AV157" s="99">
        <v>11.656666666666666</v>
      </c>
      <c r="AW157" s="99">
        <v>5.1533333333333333</v>
      </c>
      <c r="AX157" s="99">
        <v>26.583333333333332</v>
      </c>
      <c r="AY157" s="99">
        <v>67.973333333333343</v>
      </c>
      <c r="AZ157" s="99">
        <v>3.7333333333333329</v>
      </c>
      <c r="BA157" s="99">
        <v>1.2533333333333332</v>
      </c>
      <c r="BB157" s="99">
        <v>26.196666666666669</v>
      </c>
      <c r="BC157" s="99">
        <v>30.633333333333336</v>
      </c>
      <c r="BD157" s="99">
        <v>31.88</v>
      </c>
      <c r="BE157" s="99">
        <v>38.543333333333337</v>
      </c>
      <c r="BF157" s="99">
        <v>139.44333333333336</v>
      </c>
      <c r="BG157" s="99">
        <v>16.883333333333336</v>
      </c>
      <c r="BH157" s="99">
        <v>13.07</v>
      </c>
      <c r="BI157" s="99">
        <v>25.443333333333332</v>
      </c>
      <c r="BJ157" s="99">
        <v>3.563333333333333</v>
      </c>
      <c r="BK157" s="99">
        <v>120</v>
      </c>
      <c r="BL157" s="99">
        <v>9.8166666666666682</v>
      </c>
      <c r="BM157" s="99">
        <v>12.910000000000002</v>
      </c>
    </row>
    <row r="158" spans="1:65" x14ac:dyDescent="0.35">
      <c r="A158" s="13">
        <v>3435614050</v>
      </c>
      <c r="B158" s="14" t="s">
        <v>464</v>
      </c>
      <c r="C158" s="14" t="s">
        <v>467</v>
      </c>
      <c r="D158" s="14" t="s">
        <v>468</v>
      </c>
      <c r="E158" s="99">
        <v>13.89</v>
      </c>
      <c r="F158" s="99">
        <v>5.6490666666666671</v>
      </c>
      <c r="G158" s="99">
        <v>5.1533333333333333</v>
      </c>
      <c r="H158" s="99">
        <v>1.3940000000000001</v>
      </c>
      <c r="I158" s="99">
        <v>1.3140000000000001</v>
      </c>
      <c r="J158" s="99">
        <v>4.706666666666667</v>
      </c>
      <c r="K158" s="99">
        <v>4.1933333333333334</v>
      </c>
      <c r="L158" s="99">
        <v>1.7993333333333332</v>
      </c>
      <c r="M158" s="99">
        <v>5.2426666666666657</v>
      </c>
      <c r="N158" s="99">
        <v>5.3706666666666658</v>
      </c>
      <c r="O158" s="99">
        <v>0.7380000000000001</v>
      </c>
      <c r="P158" s="99">
        <v>1.9279999999999999</v>
      </c>
      <c r="Q158" s="99">
        <v>4.3153333333333341</v>
      </c>
      <c r="R158" s="99">
        <v>4.3306666666666667</v>
      </c>
      <c r="S158" s="99">
        <v>5.9480000000000004</v>
      </c>
      <c r="T158" s="99">
        <v>4.2713333333333336</v>
      </c>
      <c r="U158" s="99">
        <v>5.4080000000000004</v>
      </c>
      <c r="V158" s="99">
        <v>1.7186666666666668</v>
      </c>
      <c r="W158" s="99">
        <v>2.4766666666666666</v>
      </c>
      <c r="X158" s="99">
        <v>2.1726666666666667</v>
      </c>
      <c r="Y158" s="99">
        <v>20.29666666666667</v>
      </c>
      <c r="Z158" s="99">
        <v>7.8633333333333342</v>
      </c>
      <c r="AA158" s="99">
        <v>3.9113333333333333</v>
      </c>
      <c r="AB158" s="99">
        <v>1.8413333333333333</v>
      </c>
      <c r="AC158" s="99">
        <v>4.0179999999999998</v>
      </c>
      <c r="AD158" s="99">
        <v>2.9333333333333336</v>
      </c>
      <c r="AE158" s="92">
        <v>2199.8766666666666</v>
      </c>
      <c r="AF158" s="92">
        <v>724083.33333333337</v>
      </c>
      <c r="AG158" s="100">
        <v>6.8703333333333338</v>
      </c>
      <c r="AH158" s="92">
        <v>3568.9402616948523</v>
      </c>
      <c r="AI158" s="99" t="s">
        <v>810</v>
      </c>
      <c r="AJ158" s="99">
        <v>108.86687428914554</v>
      </c>
      <c r="AK158" s="99">
        <v>127.16579169393816</v>
      </c>
      <c r="AL158" s="99">
        <v>236.04000000000002</v>
      </c>
      <c r="AM158" s="99">
        <v>186.60945000000001</v>
      </c>
      <c r="AN158" s="99">
        <v>82.666666666666671</v>
      </c>
      <c r="AO158" s="101">
        <v>3.4136666666666664</v>
      </c>
      <c r="AP158" s="99">
        <v>157.11333333333332</v>
      </c>
      <c r="AQ158" s="99">
        <v>115.58999999999999</v>
      </c>
      <c r="AR158" s="99">
        <v>124.26666666666667</v>
      </c>
      <c r="AS158" s="99">
        <v>11.148000000000001</v>
      </c>
      <c r="AT158" s="99">
        <v>451.73333333333329</v>
      </c>
      <c r="AU158" s="99">
        <v>6.6033333333333344</v>
      </c>
      <c r="AV158" s="99">
        <v>11.49</v>
      </c>
      <c r="AW158" s="99">
        <v>5.3566666666666665</v>
      </c>
      <c r="AX158" s="99">
        <v>25.62</v>
      </c>
      <c r="AY158" s="99">
        <v>41.666666666666664</v>
      </c>
      <c r="AZ158" s="99">
        <v>3.7159999999999997</v>
      </c>
      <c r="BA158" s="99">
        <v>1.4799999999999998</v>
      </c>
      <c r="BB158" s="99">
        <v>13.33</v>
      </c>
      <c r="BC158" s="99">
        <v>33.873333333333335</v>
      </c>
      <c r="BD158" s="99">
        <v>25.056666666666668</v>
      </c>
      <c r="BE158" s="99">
        <v>47.45000000000001</v>
      </c>
      <c r="BF158" s="99">
        <v>95.65000000000002</v>
      </c>
      <c r="BG158" s="99">
        <v>14.660000000000002</v>
      </c>
      <c r="BH158" s="99">
        <v>15.783333333333333</v>
      </c>
      <c r="BI158" s="99">
        <v>21</v>
      </c>
      <c r="BJ158" s="99">
        <v>3.8866666666666667</v>
      </c>
      <c r="BK158" s="99">
        <v>81.416666666666671</v>
      </c>
      <c r="BL158" s="99">
        <v>11.329999999999998</v>
      </c>
      <c r="BM158" s="99">
        <v>12.427399999999999</v>
      </c>
    </row>
    <row r="159" spans="1:65" x14ac:dyDescent="0.35">
      <c r="A159" s="13">
        <v>3435154250</v>
      </c>
      <c r="B159" s="14" t="s">
        <v>464</v>
      </c>
      <c r="C159" s="14" t="s">
        <v>822</v>
      </c>
      <c r="D159" s="14" t="s">
        <v>469</v>
      </c>
      <c r="E159" s="99">
        <v>14.096755386565272</v>
      </c>
      <c r="F159" s="99">
        <v>6.1301490196078428</v>
      </c>
      <c r="G159" s="99">
        <v>5.0897390737116766</v>
      </c>
      <c r="H159" s="99">
        <v>1.410089485458613</v>
      </c>
      <c r="I159" s="99">
        <v>1.3032575757575759</v>
      </c>
      <c r="J159" s="99">
        <v>4.6967665952890796</v>
      </c>
      <c r="K159" s="99">
        <v>4.2283775811209434</v>
      </c>
      <c r="L159" s="99">
        <v>1.8263391136801541</v>
      </c>
      <c r="M159" s="99">
        <v>5.001898238747553</v>
      </c>
      <c r="N159" s="99">
        <v>5.3217065073041168</v>
      </c>
      <c r="O159" s="99">
        <v>0.66166666666666663</v>
      </c>
      <c r="P159" s="99">
        <v>1.8895675675675676</v>
      </c>
      <c r="Q159" s="99">
        <v>3.9615513126491648</v>
      </c>
      <c r="R159" s="99">
        <v>4.4704566210045664</v>
      </c>
      <c r="S159" s="99">
        <v>5.7576398210290831</v>
      </c>
      <c r="T159" s="99">
        <v>4.3212706270627068</v>
      </c>
      <c r="U159" s="99">
        <v>5.5449642857142862</v>
      </c>
      <c r="V159" s="99">
        <v>1.7474623655913977</v>
      </c>
      <c r="W159" s="99">
        <v>2.4637834036568216</v>
      </c>
      <c r="X159" s="99">
        <v>2.1069907407407404</v>
      </c>
      <c r="Y159" s="99">
        <v>19.629554915145693</v>
      </c>
      <c r="Z159" s="99">
        <v>7.9130796150481189</v>
      </c>
      <c r="AA159" s="99">
        <v>4.0526400000000002</v>
      </c>
      <c r="AB159" s="99">
        <v>1.9725925925925925</v>
      </c>
      <c r="AC159" s="99">
        <v>4.0333786231884057</v>
      </c>
      <c r="AD159" s="99">
        <v>2.8846641318124209</v>
      </c>
      <c r="AE159" s="92">
        <v>2307.7333333333336</v>
      </c>
      <c r="AF159" s="92">
        <v>598048.66666666663</v>
      </c>
      <c r="AG159" s="100">
        <v>6.907</v>
      </c>
      <c r="AH159" s="92">
        <v>2956.1206227292732</v>
      </c>
      <c r="AI159" s="99" t="s">
        <v>810</v>
      </c>
      <c r="AJ159" s="99">
        <v>93.563984705122934</v>
      </c>
      <c r="AK159" s="99">
        <v>129.51598259175444</v>
      </c>
      <c r="AL159" s="99">
        <v>223.08</v>
      </c>
      <c r="AM159" s="99">
        <v>186.60945000000001</v>
      </c>
      <c r="AN159" s="99">
        <v>72.38333333333334</v>
      </c>
      <c r="AO159" s="101">
        <v>3.4137500000000003</v>
      </c>
      <c r="AP159" s="99">
        <v>129.93333333333331</v>
      </c>
      <c r="AQ159" s="99">
        <v>124.10000000000001</v>
      </c>
      <c r="AR159" s="99">
        <v>129.94333333333336</v>
      </c>
      <c r="AS159" s="99">
        <v>11.138198700092852</v>
      </c>
      <c r="AT159" s="99">
        <v>440.7</v>
      </c>
      <c r="AU159" s="99">
        <v>6.41</v>
      </c>
      <c r="AV159" s="99">
        <v>12.589999999999998</v>
      </c>
      <c r="AW159" s="99">
        <v>5.53</v>
      </c>
      <c r="AX159" s="99">
        <v>30.25</v>
      </c>
      <c r="AY159" s="99">
        <v>53</v>
      </c>
      <c r="AZ159" s="99">
        <v>3.7491616161616164</v>
      </c>
      <c r="BA159" s="99">
        <v>1.5335958005249344</v>
      </c>
      <c r="BB159" s="99">
        <v>16.239999999999998</v>
      </c>
      <c r="BC159" s="99">
        <v>48.080000000000005</v>
      </c>
      <c r="BD159" s="99">
        <v>26.983333333333334</v>
      </c>
      <c r="BE159" s="99">
        <v>53.793333333333329</v>
      </c>
      <c r="BF159" s="99">
        <v>84.666666666666671</v>
      </c>
      <c r="BG159" s="99">
        <v>11.163333333333334</v>
      </c>
      <c r="BH159" s="99">
        <v>14.526666666666666</v>
      </c>
      <c r="BI159" s="99">
        <v>20.983333333333334</v>
      </c>
      <c r="BJ159" s="99">
        <v>3.4066666666666663</v>
      </c>
      <c r="BK159" s="99">
        <v>82.45</v>
      </c>
      <c r="BL159" s="99">
        <v>11.11939824205546</v>
      </c>
      <c r="BM159" s="99">
        <v>12.460193333333331</v>
      </c>
    </row>
    <row r="160" spans="1:65" x14ac:dyDescent="0.35">
      <c r="A160" s="13">
        <v>3435614260</v>
      </c>
      <c r="B160" s="14" t="s">
        <v>464</v>
      </c>
      <c r="C160" s="14" t="s">
        <v>467</v>
      </c>
      <c r="D160" s="14" t="s">
        <v>470</v>
      </c>
      <c r="E160" s="99">
        <v>14.023333333333333</v>
      </c>
      <c r="F160" s="99">
        <v>5.6657333333333328</v>
      </c>
      <c r="G160" s="99">
        <v>5.083333333333333</v>
      </c>
      <c r="H160" s="99">
        <v>1.4299999999999997</v>
      </c>
      <c r="I160" s="99">
        <v>1.3066666666666669</v>
      </c>
      <c r="J160" s="99">
        <v>4.6866666666666665</v>
      </c>
      <c r="K160" s="99">
        <v>4.1966666666666663</v>
      </c>
      <c r="L160" s="99">
        <v>1.7633333333333334</v>
      </c>
      <c r="M160" s="99">
        <v>5.0599999999999996</v>
      </c>
      <c r="N160" s="99">
        <v>5.3566666666666665</v>
      </c>
      <c r="O160" s="99">
        <v>0.64666666666666661</v>
      </c>
      <c r="P160" s="99">
        <v>1.9100000000000001</v>
      </c>
      <c r="Q160" s="99">
        <v>4.123333333333334</v>
      </c>
      <c r="R160" s="99">
        <v>4.47</v>
      </c>
      <c r="S160" s="99">
        <v>5.7133333333333338</v>
      </c>
      <c r="T160" s="99">
        <v>4.18</v>
      </c>
      <c r="U160" s="99">
        <v>5.4866666666666672</v>
      </c>
      <c r="V160" s="99">
        <v>1.6533333333333333</v>
      </c>
      <c r="W160" s="99">
        <v>2.4300000000000002</v>
      </c>
      <c r="X160" s="99">
        <v>2.1933333333333334</v>
      </c>
      <c r="Y160" s="99">
        <v>20.57</v>
      </c>
      <c r="Z160" s="99">
        <v>7.6966666666666663</v>
      </c>
      <c r="AA160" s="99">
        <v>3.8466666666666662</v>
      </c>
      <c r="AB160" s="99">
        <v>1.8166666666666667</v>
      </c>
      <c r="AC160" s="99">
        <v>3.9066666666666667</v>
      </c>
      <c r="AD160" s="99">
        <v>2.8533333333333331</v>
      </c>
      <c r="AE160" s="92">
        <v>2077.4</v>
      </c>
      <c r="AF160" s="92">
        <v>565910.66666666663</v>
      </c>
      <c r="AG160" s="100">
        <v>6.8445</v>
      </c>
      <c r="AH160" s="92">
        <v>2777.2808853832898</v>
      </c>
      <c r="AI160" s="99" t="s">
        <v>810</v>
      </c>
      <c r="AJ160" s="99">
        <v>75.982570958944791</v>
      </c>
      <c r="AK160" s="99">
        <v>127.17016505284931</v>
      </c>
      <c r="AL160" s="99">
        <v>203.15</v>
      </c>
      <c r="AM160" s="99">
        <v>186.60945000000001</v>
      </c>
      <c r="AN160" s="99">
        <v>67.58</v>
      </c>
      <c r="AO160" s="101">
        <v>3.0514166666666669</v>
      </c>
      <c r="AP160" s="99">
        <v>105.55</v>
      </c>
      <c r="AQ160" s="99">
        <v>128.67333333333332</v>
      </c>
      <c r="AR160" s="99">
        <v>122.77333333333333</v>
      </c>
      <c r="AS160" s="99">
        <v>11.083333333333334</v>
      </c>
      <c r="AT160" s="99">
        <v>439.26666666666665</v>
      </c>
      <c r="AU160" s="99">
        <v>5.3833333333333329</v>
      </c>
      <c r="AV160" s="99">
        <v>10.746666666666668</v>
      </c>
      <c r="AW160" s="99">
        <v>5.2266666666666666</v>
      </c>
      <c r="AX160" s="99">
        <v>27.63</v>
      </c>
      <c r="AY160" s="99">
        <v>55.166666666666664</v>
      </c>
      <c r="AZ160" s="99">
        <v>3.8299999999999996</v>
      </c>
      <c r="BA160" s="99">
        <v>1.4133333333333333</v>
      </c>
      <c r="BB160" s="99">
        <v>16.203333333333333</v>
      </c>
      <c r="BC160" s="99">
        <v>25.933333333333334</v>
      </c>
      <c r="BD160" s="99">
        <v>21.706666666666667</v>
      </c>
      <c r="BE160" s="99">
        <v>27.27333333333333</v>
      </c>
      <c r="BF160" s="99">
        <v>83.39</v>
      </c>
      <c r="BG160" s="99">
        <v>22.99</v>
      </c>
      <c r="BH160" s="99">
        <v>14.813333333333333</v>
      </c>
      <c r="BI160" s="99">
        <v>24.75</v>
      </c>
      <c r="BJ160" s="99">
        <v>3.2333333333333329</v>
      </c>
      <c r="BK160" s="99">
        <v>73.36666666666666</v>
      </c>
      <c r="BL160" s="99">
        <v>10.42</v>
      </c>
      <c r="BM160" s="99">
        <v>11.440732666666667</v>
      </c>
    </row>
    <row r="161" spans="1:65" x14ac:dyDescent="0.35">
      <c r="A161" s="13">
        <v>3435084500</v>
      </c>
      <c r="B161" s="14" t="s">
        <v>464</v>
      </c>
      <c r="C161" s="14" t="s">
        <v>465</v>
      </c>
      <c r="D161" s="14" t="s">
        <v>466</v>
      </c>
      <c r="E161" s="99">
        <v>13.746435362886027</v>
      </c>
      <c r="F161" s="99">
        <v>5.6365819861431872</v>
      </c>
      <c r="G161" s="99">
        <v>5.2686110586903192</v>
      </c>
      <c r="H161" s="99">
        <v>1.5510725411659989</v>
      </c>
      <c r="I161" s="99">
        <v>1.2468094534711964</v>
      </c>
      <c r="J161" s="99">
        <v>4.7422358722358728</v>
      </c>
      <c r="K161" s="99">
        <v>4.262290345313601</v>
      </c>
      <c r="L161" s="99">
        <v>1.6870907194994789</v>
      </c>
      <c r="M161" s="99">
        <v>5.4887871824332954</v>
      </c>
      <c r="N161" s="99">
        <v>5.214746800222593</v>
      </c>
      <c r="O161" s="99">
        <v>0.60573926263778033</v>
      </c>
      <c r="P161" s="99">
        <v>1.9479533270261749</v>
      </c>
      <c r="Q161" s="99">
        <v>3.9901839854884691</v>
      </c>
      <c r="R161" s="99">
        <v>4.6440192280097579</v>
      </c>
      <c r="S161" s="99">
        <v>5.9645890629996812</v>
      </c>
      <c r="T161" s="99">
        <v>4.2333333333333334</v>
      </c>
      <c r="U161" s="99">
        <v>5.5523543990086743</v>
      </c>
      <c r="V161" s="99">
        <v>1.652951709169832</v>
      </c>
      <c r="W161" s="99">
        <v>2.3910199949379902</v>
      </c>
      <c r="X161" s="99">
        <v>2.0563547599674532</v>
      </c>
      <c r="Y161" s="99">
        <v>19.779576643730888</v>
      </c>
      <c r="Z161" s="99">
        <v>7.5482760973390954</v>
      </c>
      <c r="AA161" s="99">
        <v>4.0369325644722087</v>
      </c>
      <c r="AB161" s="99">
        <v>1.8306906423331544</v>
      </c>
      <c r="AC161" s="99">
        <v>3.9053629100798912</v>
      </c>
      <c r="AD161" s="99">
        <v>2.8840676745860332</v>
      </c>
      <c r="AE161" s="92">
        <v>2167.5099999999998</v>
      </c>
      <c r="AF161" s="92">
        <v>700155.66666666663</v>
      </c>
      <c r="AG161" s="100">
        <v>6.4594444444444443</v>
      </c>
      <c r="AH161" s="92">
        <v>3303.5612872780553</v>
      </c>
      <c r="AI161" s="99" t="s">
        <v>810</v>
      </c>
      <c r="AJ161" s="99">
        <v>95.284081100484414</v>
      </c>
      <c r="AK161" s="99">
        <v>135.39772569051385</v>
      </c>
      <c r="AL161" s="99">
        <v>230.68</v>
      </c>
      <c r="AM161" s="99">
        <v>186.60945000000001</v>
      </c>
      <c r="AN161" s="99">
        <v>77.33</v>
      </c>
      <c r="AO161" s="101">
        <v>3.4543533333333336</v>
      </c>
      <c r="AP161" s="99">
        <v>105.11333333333334</v>
      </c>
      <c r="AQ161" s="99">
        <v>117.94333333333334</v>
      </c>
      <c r="AR161" s="99">
        <v>121.22333333333334</v>
      </c>
      <c r="AS161" s="99">
        <v>11.051361450240472</v>
      </c>
      <c r="AT161" s="99">
        <v>427.79333333333335</v>
      </c>
      <c r="AU161" s="99">
        <v>6.2533333333333339</v>
      </c>
      <c r="AV161" s="99">
        <v>11.49</v>
      </c>
      <c r="AW161" s="99">
        <v>5.34</v>
      </c>
      <c r="AX161" s="99">
        <v>29.166666666666668</v>
      </c>
      <c r="AY161" s="99">
        <v>40.356666666666662</v>
      </c>
      <c r="AZ161" s="99">
        <v>3.6596143250688704</v>
      </c>
      <c r="BA161" s="99">
        <v>1.4353763440860217</v>
      </c>
      <c r="BB161" s="99">
        <v>11.576666666666666</v>
      </c>
      <c r="BC161" s="99">
        <v>35.576666666666661</v>
      </c>
      <c r="BD161" s="99">
        <v>27.159999999999997</v>
      </c>
      <c r="BE161" s="99">
        <v>51.16</v>
      </c>
      <c r="BF161" s="99">
        <v>94.486666666666679</v>
      </c>
      <c r="BG161" s="99">
        <v>13.211111111111114</v>
      </c>
      <c r="BH161" s="99">
        <v>14.153333333333334</v>
      </c>
      <c r="BI161" s="99">
        <v>25.026666666666667</v>
      </c>
      <c r="BJ161" s="99">
        <v>3.1533333333333338</v>
      </c>
      <c r="BK161" s="99">
        <v>79.00333333333333</v>
      </c>
      <c r="BL161" s="99">
        <v>11.65872352770525</v>
      </c>
      <c r="BM161" s="99">
        <v>11.561988323750425</v>
      </c>
    </row>
    <row r="162" spans="1:65" x14ac:dyDescent="0.35">
      <c r="A162" s="13">
        <v>3435084560</v>
      </c>
      <c r="B162" s="14" t="s">
        <v>464</v>
      </c>
      <c r="C162" s="14" t="s">
        <v>465</v>
      </c>
      <c r="D162" s="14" t="s">
        <v>805</v>
      </c>
      <c r="E162" s="99">
        <v>13.621083577085132</v>
      </c>
      <c r="F162" s="99">
        <v>5.8320090407901768</v>
      </c>
      <c r="G162" s="99">
        <v>4.666923036515251</v>
      </c>
      <c r="H162" s="99">
        <v>1.3845240142361241</v>
      </c>
      <c r="I162" s="99">
        <v>1.1769252122908338</v>
      </c>
      <c r="J162" s="99">
        <v>4.426610816730542</v>
      </c>
      <c r="K162" s="99">
        <v>3.8659661405440229</v>
      </c>
      <c r="L162" s="99">
        <v>1.6040002758472909</v>
      </c>
      <c r="M162" s="99">
        <v>4.3807905197299304</v>
      </c>
      <c r="N162" s="99">
        <v>4.9547621560935537</v>
      </c>
      <c r="O162" s="99">
        <v>0.68092218957730688</v>
      </c>
      <c r="P162" s="99">
        <v>1.9987443822197057</v>
      </c>
      <c r="Q162" s="99">
        <v>3.8087066065310951</v>
      </c>
      <c r="R162" s="99">
        <v>4.2640466473425498</v>
      </c>
      <c r="S162" s="99">
        <v>5.5188836430162285</v>
      </c>
      <c r="T162" s="99">
        <v>4.0661137789689636</v>
      </c>
      <c r="U162" s="99">
        <v>5.2102547956805552</v>
      </c>
      <c r="V162" s="99">
        <v>1.506350734033062</v>
      </c>
      <c r="W162" s="99">
        <v>2.3444531689683186</v>
      </c>
      <c r="X162" s="99">
        <v>1.9793460190614169</v>
      </c>
      <c r="Y162" s="99">
        <v>18.667362633746819</v>
      </c>
      <c r="Z162" s="99">
        <v>6.6961001313547159</v>
      </c>
      <c r="AA162" s="99">
        <v>3.1780315959550305</v>
      </c>
      <c r="AB162" s="99">
        <v>1.6506167541454084</v>
      </c>
      <c r="AC162" s="99">
        <v>3.732737860527358</v>
      </c>
      <c r="AD162" s="99">
        <v>2.8287293331059193</v>
      </c>
      <c r="AE162" s="92">
        <v>1509.4313501450142</v>
      </c>
      <c r="AF162" s="92">
        <v>476161.83190242742</v>
      </c>
      <c r="AG162" s="100">
        <v>6.8099639825687284</v>
      </c>
      <c r="AH162" s="92">
        <v>2331.3294742173953</v>
      </c>
      <c r="AI162" s="99" t="s">
        <v>810</v>
      </c>
      <c r="AJ162" s="99">
        <v>131.78585479807282</v>
      </c>
      <c r="AK162" s="99">
        <v>155.2248381501868</v>
      </c>
      <c r="AL162" s="99">
        <v>287.01</v>
      </c>
      <c r="AM162" s="99">
        <v>187.07003786723487</v>
      </c>
      <c r="AN162" s="99">
        <v>49.069869788186502</v>
      </c>
      <c r="AO162" s="101">
        <v>3.3060830108238086</v>
      </c>
      <c r="AP162" s="99">
        <v>116.74546289906817</v>
      </c>
      <c r="AQ162" s="99">
        <v>119.26786193620332</v>
      </c>
      <c r="AR162" s="99">
        <v>111.21932613923479</v>
      </c>
      <c r="AS162" s="99">
        <v>10.528415765526754</v>
      </c>
      <c r="AT162" s="99">
        <v>382.16816222254027</v>
      </c>
      <c r="AU162" s="99">
        <v>5.5189351446905688</v>
      </c>
      <c r="AV162" s="99">
        <v>11.663946613987022</v>
      </c>
      <c r="AW162" s="99">
        <v>4.5787878934793058</v>
      </c>
      <c r="AX162" s="99">
        <v>23.00181595704591</v>
      </c>
      <c r="AY162" s="99">
        <v>46.755974478651446</v>
      </c>
      <c r="AZ162" s="99">
        <v>3.8098128682307664</v>
      </c>
      <c r="BA162" s="99">
        <v>1.3113900899981019</v>
      </c>
      <c r="BB162" s="99">
        <v>14.927801103808095</v>
      </c>
      <c r="BC162" s="99">
        <v>25.714113425891252</v>
      </c>
      <c r="BD162" s="99">
        <v>21.833096123938038</v>
      </c>
      <c r="BE162" s="99">
        <v>26.662055095858221</v>
      </c>
      <c r="BF162" s="99">
        <v>93.423521389439927</v>
      </c>
      <c r="BG162" s="99">
        <v>21.943153155117241</v>
      </c>
      <c r="BH162" s="99">
        <v>15.821449408071672</v>
      </c>
      <c r="BI162" s="99">
        <v>14.527992191877145</v>
      </c>
      <c r="BJ162" s="99">
        <v>3.5353627259249052</v>
      </c>
      <c r="BK162" s="99">
        <v>54.801136741201162</v>
      </c>
      <c r="BL162" s="99">
        <v>11.375295421082916</v>
      </c>
      <c r="BM162" s="99">
        <v>11.734910709223101</v>
      </c>
    </row>
    <row r="163" spans="1:65" x14ac:dyDescent="0.35">
      <c r="A163" s="13">
        <v>3510740200</v>
      </c>
      <c r="B163" s="14" t="s">
        <v>471</v>
      </c>
      <c r="C163" s="14" t="s">
        <v>472</v>
      </c>
      <c r="D163" s="14" t="s">
        <v>806</v>
      </c>
      <c r="E163" s="99">
        <v>13.376666666666667</v>
      </c>
      <c r="F163" s="99">
        <v>5.110576</v>
      </c>
      <c r="G163" s="99">
        <v>4.9099999999999993</v>
      </c>
      <c r="H163" s="99">
        <v>1.32</v>
      </c>
      <c r="I163" s="99">
        <v>1.1966666666666665</v>
      </c>
      <c r="J163" s="99">
        <v>4.626666666666666</v>
      </c>
      <c r="K163" s="99">
        <v>3.776666666666666</v>
      </c>
      <c r="L163" s="99">
        <v>1.6433333333333333</v>
      </c>
      <c r="M163" s="99">
        <v>4.1966666666666663</v>
      </c>
      <c r="N163" s="99">
        <v>4.18</v>
      </c>
      <c r="O163" s="99">
        <v>0.69</v>
      </c>
      <c r="P163" s="99">
        <v>1.9433333333333334</v>
      </c>
      <c r="Q163" s="99">
        <v>4.0233333333333334</v>
      </c>
      <c r="R163" s="99">
        <v>4.456666666666667</v>
      </c>
      <c r="S163" s="99">
        <v>5.9099999999999993</v>
      </c>
      <c r="T163" s="99">
        <v>4.1033333333333326</v>
      </c>
      <c r="U163" s="99">
        <v>5.2266666666666666</v>
      </c>
      <c r="V163" s="99">
        <v>1.5033333333333332</v>
      </c>
      <c r="W163" s="99">
        <v>2.37</v>
      </c>
      <c r="X163" s="99">
        <v>2.1266666666666669</v>
      </c>
      <c r="Y163" s="99">
        <v>20.013333333333335</v>
      </c>
      <c r="Z163" s="99">
        <v>7.1866666666666665</v>
      </c>
      <c r="AA163" s="99">
        <v>3.6</v>
      </c>
      <c r="AB163" s="99">
        <v>1.7933333333333337</v>
      </c>
      <c r="AC163" s="99">
        <v>3.9133333333333336</v>
      </c>
      <c r="AD163" s="99">
        <v>2.7433333333333336</v>
      </c>
      <c r="AE163" s="92">
        <v>1383.4433333333334</v>
      </c>
      <c r="AF163" s="92">
        <v>392079</v>
      </c>
      <c r="AG163" s="100">
        <v>6.7446666666666673</v>
      </c>
      <c r="AH163" s="92">
        <v>1905.973212466087</v>
      </c>
      <c r="AI163" s="99" t="s">
        <v>810</v>
      </c>
      <c r="AJ163" s="99">
        <v>107.21269856318253</v>
      </c>
      <c r="AK163" s="99">
        <v>84.031852940746447</v>
      </c>
      <c r="AL163" s="99">
        <v>191.24</v>
      </c>
      <c r="AM163" s="99">
        <v>190.51194999999998</v>
      </c>
      <c r="AN163" s="99">
        <v>43.87</v>
      </c>
      <c r="AO163" s="101">
        <v>3.4979999999999998</v>
      </c>
      <c r="AP163" s="99">
        <v>136.88999999999999</v>
      </c>
      <c r="AQ163" s="99">
        <v>134.16666666666666</v>
      </c>
      <c r="AR163" s="99">
        <v>111.41666666666667</v>
      </c>
      <c r="AS163" s="99">
        <v>10.433333333333335</v>
      </c>
      <c r="AT163" s="99">
        <v>380.06333333333333</v>
      </c>
      <c r="AU163" s="99">
        <v>5.6066666666666665</v>
      </c>
      <c r="AV163" s="99">
        <v>13.416666666666666</v>
      </c>
      <c r="AW163" s="99">
        <v>4.8999999999999995</v>
      </c>
      <c r="AX163" s="99">
        <v>31.903333333333336</v>
      </c>
      <c r="AY163" s="99">
        <v>50.833333333333336</v>
      </c>
      <c r="AZ163" s="99">
        <v>3.6166666666666667</v>
      </c>
      <c r="BA163" s="99">
        <v>1.1466666666666667</v>
      </c>
      <c r="BB163" s="99">
        <v>12.036666666666667</v>
      </c>
      <c r="BC163" s="99">
        <v>30.669999999999998</v>
      </c>
      <c r="BD163" s="99">
        <v>19.953333333333333</v>
      </c>
      <c r="BE163" s="99">
        <v>28.8</v>
      </c>
      <c r="BF163" s="99">
        <v>82.973333333333343</v>
      </c>
      <c r="BG163" s="99">
        <v>9.4411111111111108</v>
      </c>
      <c r="BH163" s="99">
        <v>12.540000000000001</v>
      </c>
      <c r="BI163" s="99">
        <v>20.89</v>
      </c>
      <c r="BJ163" s="99">
        <v>3.24</v>
      </c>
      <c r="BK163" s="99">
        <v>66.89</v>
      </c>
      <c r="BL163" s="99">
        <v>11.073333333333332</v>
      </c>
      <c r="BM163" s="99">
        <v>15.32</v>
      </c>
    </row>
    <row r="164" spans="1:65" x14ac:dyDescent="0.35">
      <c r="A164" s="13">
        <v>3529740500</v>
      </c>
      <c r="B164" s="14" t="s">
        <v>471</v>
      </c>
      <c r="C164" s="14" t="s">
        <v>473</v>
      </c>
      <c r="D164" s="14" t="s">
        <v>474</v>
      </c>
      <c r="E164" s="99">
        <v>13.376666666666665</v>
      </c>
      <c r="F164" s="99">
        <v>5.7163252032520333</v>
      </c>
      <c r="G164" s="99">
        <v>4.623333333333334</v>
      </c>
      <c r="H164" s="99">
        <v>1.32</v>
      </c>
      <c r="I164" s="99">
        <v>1.1433333333333333</v>
      </c>
      <c r="J164" s="99">
        <v>4.54</v>
      </c>
      <c r="K164" s="99">
        <v>3.8366666666666673</v>
      </c>
      <c r="L164" s="99">
        <v>1.53</v>
      </c>
      <c r="M164" s="99">
        <v>4.34</v>
      </c>
      <c r="N164" s="99">
        <v>4.1366666666666667</v>
      </c>
      <c r="O164" s="99">
        <v>0.69931329166666656</v>
      </c>
      <c r="P164" s="99">
        <v>1.9466666666666665</v>
      </c>
      <c r="Q164" s="99">
        <v>3.7899999999999996</v>
      </c>
      <c r="R164" s="99">
        <v>4.4233333333333338</v>
      </c>
      <c r="S164" s="99">
        <v>5.82</v>
      </c>
      <c r="T164" s="99">
        <v>3.74</v>
      </c>
      <c r="U164" s="99">
        <v>5.083333333333333</v>
      </c>
      <c r="V164" s="99">
        <v>1.6333333333333335</v>
      </c>
      <c r="W164" s="99">
        <v>2.2966666666666664</v>
      </c>
      <c r="X164" s="99">
        <v>1.9966666666666668</v>
      </c>
      <c r="Y164" s="99">
        <v>18.766666666666666</v>
      </c>
      <c r="Z164" s="99">
        <v>6.6833333333333336</v>
      </c>
      <c r="AA164" s="99">
        <v>3.7333333333333329</v>
      </c>
      <c r="AB164" s="99">
        <v>1.8033333333333335</v>
      </c>
      <c r="AC164" s="99">
        <v>3.76</v>
      </c>
      <c r="AD164" s="99">
        <v>2.7033333333333331</v>
      </c>
      <c r="AE164" s="92">
        <v>1054.8233333333335</v>
      </c>
      <c r="AF164" s="92">
        <v>418957</v>
      </c>
      <c r="AG164" s="100">
        <v>6.8724999999999996</v>
      </c>
      <c r="AH164" s="92">
        <v>2066.7156897422087</v>
      </c>
      <c r="AI164" s="99" t="s">
        <v>810</v>
      </c>
      <c r="AJ164" s="99">
        <v>95.183732702523741</v>
      </c>
      <c r="AK164" s="99">
        <v>40.373896888221225</v>
      </c>
      <c r="AL164" s="99">
        <v>135.55000000000001</v>
      </c>
      <c r="AM164" s="99">
        <v>191.10569999999998</v>
      </c>
      <c r="AN164" s="99">
        <v>53.983333333333327</v>
      </c>
      <c r="AO164" s="101">
        <v>3.4289999999999998</v>
      </c>
      <c r="AP164" s="99">
        <v>127.62666666666667</v>
      </c>
      <c r="AQ164" s="99">
        <v>92.5</v>
      </c>
      <c r="AR164" s="99">
        <v>134.44</v>
      </c>
      <c r="AS164" s="99">
        <v>10.163333333333332</v>
      </c>
      <c r="AT164" s="99">
        <v>513.99666666666667</v>
      </c>
      <c r="AU164" s="99">
        <v>5.833333333333333</v>
      </c>
      <c r="AV164" s="99">
        <v>14.163333333333334</v>
      </c>
      <c r="AW164" s="99">
        <v>4.8600000000000003</v>
      </c>
      <c r="AX164" s="99">
        <v>23.453333333333333</v>
      </c>
      <c r="AY164" s="99">
        <v>40.06666666666667</v>
      </c>
      <c r="AZ164" s="99">
        <v>3.5733333333333337</v>
      </c>
      <c r="BA164" s="99">
        <v>1.1466666666666667</v>
      </c>
      <c r="BB164" s="99">
        <v>12.986666666666666</v>
      </c>
      <c r="BC164" s="99">
        <v>36.843333333333334</v>
      </c>
      <c r="BD164" s="99">
        <v>20.769999999999996</v>
      </c>
      <c r="BE164" s="99">
        <v>34.196666666666665</v>
      </c>
      <c r="BF164" s="99">
        <v>72.373333333333335</v>
      </c>
      <c r="BG164" s="99">
        <v>3.9955555555555553</v>
      </c>
      <c r="BH164" s="99">
        <v>11.416666666666666</v>
      </c>
      <c r="BI164" s="99">
        <v>12.5</v>
      </c>
      <c r="BJ164" s="99">
        <v>3.4</v>
      </c>
      <c r="BK164" s="99">
        <v>60.866666666666667</v>
      </c>
      <c r="BL164" s="99">
        <v>9.92</v>
      </c>
      <c r="BM164" s="99">
        <v>10.616666666666667</v>
      </c>
    </row>
    <row r="165" spans="1:65" x14ac:dyDescent="0.35">
      <c r="A165" s="13">
        <v>3510740595</v>
      </c>
      <c r="B165" s="14" t="s">
        <v>471</v>
      </c>
      <c r="C165" s="14" t="s">
        <v>472</v>
      </c>
      <c r="D165" s="14" t="s">
        <v>823</v>
      </c>
      <c r="E165" s="99">
        <v>13.422959028831563</v>
      </c>
      <c r="F165" s="99">
        <v>5.6856070175438598</v>
      </c>
      <c r="G165" s="99">
        <v>4.7634245614035082</v>
      </c>
      <c r="H165" s="99">
        <v>1.32</v>
      </c>
      <c r="I165" s="99">
        <v>1.1523188405797102</v>
      </c>
      <c r="J165" s="99">
        <v>4.5330718954248361</v>
      </c>
      <c r="K165" s="99">
        <v>3.8364417177914114</v>
      </c>
      <c r="L165" s="99">
        <v>1.6333928571428571</v>
      </c>
      <c r="M165" s="99">
        <v>4.1767139479905433</v>
      </c>
      <c r="N165" s="99">
        <v>4.153277623026927</v>
      </c>
      <c r="O165" s="99">
        <v>0.69</v>
      </c>
      <c r="P165" s="99">
        <v>1.9433333333333334</v>
      </c>
      <c r="Q165" s="99">
        <v>3.9435162094763094</v>
      </c>
      <c r="R165" s="99">
        <v>4.4734009009009013</v>
      </c>
      <c r="S165" s="99">
        <v>5.8012101566720693</v>
      </c>
      <c r="T165" s="99">
        <v>4.0933249370277078</v>
      </c>
      <c r="U165" s="99">
        <v>5.1663565891472869</v>
      </c>
      <c r="V165" s="99">
        <v>1.47</v>
      </c>
      <c r="W165" s="99">
        <v>2.3298297872340421</v>
      </c>
      <c r="X165" s="99">
        <v>2.0553846153846154</v>
      </c>
      <c r="Y165" s="99">
        <v>19.263502366463829</v>
      </c>
      <c r="Z165" s="99">
        <v>7.310705035971222</v>
      </c>
      <c r="AA165" s="99">
        <v>3.4804432132963989</v>
      </c>
      <c r="AB165" s="99">
        <v>1.7295530726256985</v>
      </c>
      <c r="AC165" s="99">
        <v>3.885222816399287</v>
      </c>
      <c r="AD165" s="99">
        <v>2.641434108527132</v>
      </c>
      <c r="AE165" s="92">
        <v>1500.8799999999999</v>
      </c>
      <c r="AF165" s="92">
        <v>465928.66666666669</v>
      </c>
      <c r="AG165" s="100">
        <v>6.9167499999999995</v>
      </c>
      <c r="AH165" s="92">
        <v>2303.1745555340221</v>
      </c>
      <c r="AI165" s="99" t="s">
        <v>810</v>
      </c>
      <c r="AJ165" s="99">
        <v>107.21269856318253</v>
      </c>
      <c r="AK165" s="99">
        <v>84.791646142083039</v>
      </c>
      <c r="AL165" s="99">
        <v>192</v>
      </c>
      <c r="AM165" s="99">
        <v>189.63014999999999</v>
      </c>
      <c r="AN165" s="99">
        <v>53.646666666666668</v>
      </c>
      <c r="AO165" s="101">
        <v>3.3469166666666665</v>
      </c>
      <c r="AP165" s="99">
        <v>150.66666666666666</v>
      </c>
      <c r="AQ165" s="99">
        <v>140.33333333333334</v>
      </c>
      <c r="AR165" s="99">
        <v>113.72333333333334</v>
      </c>
      <c r="AS165" s="99">
        <v>10.29306037251124</v>
      </c>
      <c r="AT165" s="99">
        <v>517.39</v>
      </c>
      <c r="AU165" s="99">
        <v>5.6133333333333342</v>
      </c>
      <c r="AV165" s="99">
        <v>12.38</v>
      </c>
      <c r="AW165" s="99">
        <v>4.6499999999999995</v>
      </c>
      <c r="AX165" s="99">
        <v>24.556666666666668</v>
      </c>
      <c r="AY165" s="99">
        <v>46.00333333333333</v>
      </c>
      <c r="AZ165" s="99">
        <v>3.6737267080745344</v>
      </c>
      <c r="BA165" s="99">
        <v>1.0860533333333333</v>
      </c>
      <c r="BB165" s="99">
        <v>12.219999999999999</v>
      </c>
      <c r="BC165" s="99">
        <v>42.06</v>
      </c>
      <c r="BD165" s="99">
        <v>25.713333333333335</v>
      </c>
      <c r="BE165" s="99">
        <v>31.643333333333334</v>
      </c>
      <c r="BF165" s="99">
        <v>93.513333333333335</v>
      </c>
      <c r="BG165" s="99">
        <v>9.663333333333334</v>
      </c>
      <c r="BH165" s="99">
        <v>13</v>
      </c>
      <c r="BI165" s="99">
        <v>14.333333333333334</v>
      </c>
      <c r="BJ165" s="99">
        <v>4.5566666666666675</v>
      </c>
      <c r="BK165" s="99">
        <v>63.066666666666663</v>
      </c>
      <c r="BL165" s="99">
        <v>10.676059821685362</v>
      </c>
      <c r="BM165" s="99">
        <v>14.827151515151515</v>
      </c>
    </row>
    <row r="166" spans="1:65" x14ac:dyDescent="0.35">
      <c r="A166" s="13">
        <v>3610580001</v>
      </c>
      <c r="B166" s="14" t="s">
        <v>475</v>
      </c>
      <c r="C166" s="14" t="s">
        <v>476</v>
      </c>
      <c r="D166" s="14" t="s">
        <v>477</v>
      </c>
      <c r="E166" s="99">
        <v>13.88</v>
      </c>
      <c r="F166" s="99">
        <v>6.0572294372294371</v>
      </c>
      <c r="G166" s="99">
        <v>5.13</v>
      </c>
      <c r="H166" s="99">
        <v>1.5966666666666667</v>
      </c>
      <c r="I166" s="99">
        <v>1.36</v>
      </c>
      <c r="J166" s="99">
        <v>4.8533333333333335</v>
      </c>
      <c r="K166" s="99">
        <v>4.1466666666666665</v>
      </c>
      <c r="L166" s="99">
        <v>1.75</v>
      </c>
      <c r="M166" s="99">
        <v>4.7133333333333338</v>
      </c>
      <c r="N166" s="99">
        <v>5.0933333333333337</v>
      </c>
      <c r="O166" s="99">
        <v>0.80666666666666664</v>
      </c>
      <c r="P166" s="99">
        <v>1.9466666666666665</v>
      </c>
      <c r="Q166" s="99">
        <v>3.9466666666666668</v>
      </c>
      <c r="R166" s="99">
        <v>4.68</v>
      </c>
      <c r="S166" s="99">
        <v>5.54</v>
      </c>
      <c r="T166" s="99">
        <v>4.3566666666666665</v>
      </c>
      <c r="U166" s="99">
        <v>5.31</v>
      </c>
      <c r="V166" s="99">
        <v>1.6600000000000001</v>
      </c>
      <c r="W166" s="99">
        <v>2.4666666666666663</v>
      </c>
      <c r="X166" s="99">
        <v>2.3733333333333331</v>
      </c>
      <c r="Y166" s="99">
        <v>19.61</v>
      </c>
      <c r="Z166" s="99">
        <v>7.123333333333334</v>
      </c>
      <c r="AA166" s="99">
        <v>3.8633333333333333</v>
      </c>
      <c r="AB166" s="99">
        <v>1.8233333333333333</v>
      </c>
      <c r="AC166" s="99">
        <v>3.9633333333333334</v>
      </c>
      <c r="AD166" s="99">
        <v>2.8566666666666669</v>
      </c>
      <c r="AE166" s="92">
        <v>1477.7966666666664</v>
      </c>
      <c r="AF166" s="92">
        <v>501246</v>
      </c>
      <c r="AG166" s="100">
        <v>7.1206666666666676</v>
      </c>
      <c r="AH166" s="92">
        <v>2531.6533139311068</v>
      </c>
      <c r="AI166" s="99" t="s">
        <v>810</v>
      </c>
      <c r="AJ166" s="99">
        <v>101.56436483547272</v>
      </c>
      <c r="AK166" s="99">
        <v>95.140241373724464</v>
      </c>
      <c r="AL166" s="99">
        <v>196.7</v>
      </c>
      <c r="AM166" s="99">
        <v>195.71379999999999</v>
      </c>
      <c r="AN166" s="99">
        <v>50.330000000000005</v>
      </c>
      <c r="AO166" s="101">
        <v>3.5488333333333331</v>
      </c>
      <c r="AP166" s="99">
        <v>132.47333333333333</v>
      </c>
      <c r="AQ166" s="99">
        <v>111.33333333333333</v>
      </c>
      <c r="AR166" s="99">
        <v>111.69333333333333</v>
      </c>
      <c r="AS166" s="99">
        <v>10.899999999999999</v>
      </c>
      <c r="AT166" s="99">
        <v>436.57</v>
      </c>
      <c r="AU166" s="99">
        <v>4.45</v>
      </c>
      <c r="AV166" s="99">
        <v>14.69</v>
      </c>
      <c r="AW166" s="99">
        <v>4.2166666666666668</v>
      </c>
      <c r="AX166" s="99">
        <v>28.28</v>
      </c>
      <c r="AY166" s="99">
        <v>51.359999999999992</v>
      </c>
      <c r="AZ166" s="99">
        <v>3.7433333333333336</v>
      </c>
      <c r="BA166" s="99">
        <v>1.2766666666666666</v>
      </c>
      <c r="BB166" s="99">
        <v>18.626666666666665</v>
      </c>
      <c r="BC166" s="99">
        <v>34.913333333333334</v>
      </c>
      <c r="BD166" s="99">
        <v>39.403333333333336</v>
      </c>
      <c r="BE166" s="99">
        <v>40.343333333333334</v>
      </c>
      <c r="BF166" s="99">
        <v>98.09666666666665</v>
      </c>
      <c r="BG166" s="99">
        <v>19.460555555555555</v>
      </c>
      <c r="BH166" s="99">
        <v>13.076666666666668</v>
      </c>
      <c r="BI166" s="99">
        <v>15.963333333333333</v>
      </c>
      <c r="BJ166" s="99">
        <v>4.1433333333333335</v>
      </c>
      <c r="BK166" s="99">
        <v>82.969999999999985</v>
      </c>
      <c r="BL166" s="99">
        <v>10.896666666666667</v>
      </c>
      <c r="BM166" s="99">
        <v>14.271194549923194</v>
      </c>
    </row>
    <row r="167" spans="1:65" x14ac:dyDescent="0.35">
      <c r="A167" s="13">
        <v>3615380160</v>
      </c>
      <c r="B167" s="14" t="s">
        <v>475</v>
      </c>
      <c r="C167" s="14" t="s">
        <v>478</v>
      </c>
      <c r="D167" s="14" t="s">
        <v>479</v>
      </c>
      <c r="E167" s="99">
        <v>13.89</v>
      </c>
      <c r="F167" s="99">
        <v>6.1623273657288999</v>
      </c>
      <c r="G167" s="99">
        <v>4.666666666666667</v>
      </c>
      <c r="H167" s="99">
        <v>1.3933333333333333</v>
      </c>
      <c r="I167" s="99">
        <v>1.1399999999999999</v>
      </c>
      <c r="J167" s="99">
        <v>4.6733333333333329</v>
      </c>
      <c r="K167" s="99">
        <v>3.7966666666666669</v>
      </c>
      <c r="L167" s="99">
        <v>1.5333333333333332</v>
      </c>
      <c r="M167" s="99">
        <v>4.38</v>
      </c>
      <c r="N167" s="99">
        <v>5.2566666666666668</v>
      </c>
      <c r="O167" s="99">
        <v>0.69164205445610782</v>
      </c>
      <c r="P167" s="99">
        <v>1.9533333333333334</v>
      </c>
      <c r="Q167" s="99">
        <v>3.5500000000000003</v>
      </c>
      <c r="R167" s="99">
        <v>4.5100000000000007</v>
      </c>
      <c r="S167" s="99">
        <v>5.57</v>
      </c>
      <c r="T167" s="99">
        <v>4.0733333333333333</v>
      </c>
      <c r="U167" s="99">
        <v>5.07</v>
      </c>
      <c r="V167" s="99">
        <v>1.49</v>
      </c>
      <c r="W167" s="99">
        <v>2.3566666666666665</v>
      </c>
      <c r="X167" s="99">
        <v>1.9233333333333331</v>
      </c>
      <c r="Y167" s="99">
        <v>18.723333333333333</v>
      </c>
      <c r="Z167" s="99">
        <v>6.4933333333333323</v>
      </c>
      <c r="AA167" s="99">
        <v>3.8466666666666662</v>
      </c>
      <c r="AB167" s="99">
        <v>1.86</v>
      </c>
      <c r="AC167" s="99">
        <v>3.8533333333333331</v>
      </c>
      <c r="AD167" s="99">
        <v>2.8000000000000003</v>
      </c>
      <c r="AE167" s="92">
        <v>1106.9333333333334</v>
      </c>
      <c r="AF167" s="92">
        <v>476530.66666666669</v>
      </c>
      <c r="AG167" s="100">
        <v>7.1803333333333335</v>
      </c>
      <c r="AH167" s="92">
        <v>2421.6436806778725</v>
      </c>
      <c r="AI167" s="99" t="s">
        <v>810</v>
      </c>
      <c r="AJ167" s="99">
        <v>86.64374028361523</v>
      </c>
      <c r="AK167" s="99">
        <v>86.801340217016659</v>
      </c>
      <c r="AL167" s="99">
        <v>173.44</v>
      </c>
      <c r="AM167" s="99">
        <v>195.53880000000001</v>
      </c>
      <c r="AN167" s="99">
        <v>48.786666666666669</v>
      </c>
      <c r="AO167" s="101">
        <v>3.4635833333333337</v>
      </c>
      <c r="AP167" s="99">
        <v>75.933333333333337</v>
      </c>
      <c r="AQ167" s="99">
        <v>103.91666666666667</v>
      </c>
      <c r="AR167" s="99">
        <v>149.66666666666666</v>
      </c>
      <c r="AS167" s="99">
        <v>10.423333333333334</v>
      </c>
      <c r="AT167" s="99">
        <v>464.18333333333334</v>
      </c>
      <c r="AU167" s="99">
        <v>6.5100000000000007</v>
      </c>
      <c r="AV167" s="99">
        <v>10.99</v>
      </c>
      <c r="AW167" s="99">
        <v>4.99</v>
      </c>
      <c r="AX167" s="99">
        <v>21.650000000000002</v>
      </c>
      <c r="AY167" s="99">
        <v>53.066666666666663</v>
      </c>
      <c r="AZ167" s="99">
        <v>3.61</v>
      </c>
      <c r="BA167" s="99">
        <v>1.3033333333333335</v>
      </c>
      <c r="BB167" s="99">
        <v>18.403333333333332</v>
      </c>
      <c r="BC167" s="99">
        <v>25.49666666666667</v>
      </c>
      <c r="BD167" s="99">
        <v>21.52</v>
      </c>
      <c r="BE167" s="99">
        <v>25.73</v>
      </c>
      <c r="BF167" s="99">
        <v>66.67</v>
      </c>
      <c r="BG167" s="99">
        <v>3.5552777777777771</v>
      </c>
      <c r="BH167" s="99">
        <v>12.763333333333334</v>
      </c>
      <c r="BI167" s="99">
        <v>14.6</v>
      </c>
      <c r="BJ167" s="99">
        <v>3.3366666666666664</v>
      </c>
      <c r="BK167" s="99">
        <v>65.223333333333343</v>
      </c>
      <c r="BL167" s="99">
        <v>10.47</v>
      </c>
      <c r="BM167" s="99">
        <v>13.781810218740398</v>
      </c>
    </row>
    <row r="168" spans="1:65" x14ac:dyDescent="0.35">
      <c r="A168" s="13">
        <v>3646540850</v>
      </c>
      <c r="B168" s="14" t="s">
        <v>475</v>
      </c>
      <c r="C168" s="14" t="s">
        <v>824</v>
      </c>
      <c r="D168" s="14" t="s">
        <v>884</v>
      </c>
      <c r="E168" s="99">
        <v>14.147068395626748</v>
      </c>
      <c r="F168" s="99">
        <v>5.8830666666666671</v>
      </c>
      <c r="G168" s="99">
        <v>4.6392365371506479</v>
      </c>
      <c r="H168" s="99">
        <v>1.5200000000000002</v>
      </c>
      <c r="I168" s="99">
        <v>1.1594603174603175</v>
      </c>
      <c r="J168" s="99">
        <v>4.9986158192090393</v>
      </c>
      <c r="K168" s="99">
        <v>4.0240763462849349</v>
      </c>
      <c r="L168" s="99">
        <v>1.538</v>
      </c>
      <c r="M168" s="99">
        <v>4.8322067901234567</v>
      </c>
      <c r="N168" s="99">
        <v>5.1066666666666665</v>
      </c>
      <c r="O168" s="99">
        <v>0.80838996373318317</v>
      </c>
      <c r="P168" s="99">
        <v>1.9466666666666665</v>
      </c>
      <c r="Q168" s="99">
        <v>3.730183654729109</v>
      </c>
      <c r="R168" s="99">
        <v>4.5365204678362572</v>
      </c>
      <c r="S168" s="99">
        <v>5.5281765935214215</v>
      </c>
      <c r="T168" s="99">
        <v>4.0701470588235296</v>
      </c>
      <c r="U168" s="99">
        <v>5.2132556634304201</v>
      </c>
      <c r="V168" s="99">
        <v>1.7062472406181017</v>
      </c>
      <c r="W168" s="99">
        <v>2.3992131616595134</v>
      </c>
      <c r="X168" s="99">
        <v>2.0374910394265231</v>
      </c>
      <c r="Y168" s="99">
        <v>18.452944983818771</v>
      </c>
      <c r="Z168" s="99">
        <v>6.2814271457085828</v>
      </c>
      <c r="AA168" s="99">
        <v>3.8799735449735451</v>
      </c>
      <c r="AB168" s="99">
        <v>1.947157464212679</v>
      </c>
      <c r="AC168" s="99">
        <v>3.8117690875232775</v>
      </c>
      <c r="AD168" s="99">
        <v>2.81</v>
      </c>
      <c r="AE168" s="92">
        <v>1163.6133333333335</v>
      </c>
      <c r="AF168" s="92">
        <v>455778.33333333331</v>
      </c>
      <c r="AG168" s="100">
        <v>6.9786666666666664</v>
      </c>
      <c r="AH168" s="92">
        <v>2268.675438911634</v>
      </c>
      <c r="AI168" s="99" t="s">
        <v>810</v>
      </c>
      <c r="AJ168" s="99">
        <v>100.57943847341585</v>
      </c>
      <c r="AK168" s="99">
        <v>108.04175718218278</v>
      </c>
      <c r="AL168" s="99">
        <v>208.62</v>
      </c>
      <c r="AM168" s="99">
        <v>195.32685000000001</v>
      </c>
      <c r="AN168" s="99">
        <v>76.813333333333333</v>
      </c>
      <c r="AO168" s="101">
        <v>3.6040000000000005</v>
      </c>
      <c r="AP168" s="99">
        <v>159.05333333333337</v>
      </c>
      <c r="AQ168" s="99">
        <v>148</v>
      </c>
      <c r="AR168" s="99">
        <v>110.66666666666667</v>
      </c>
      <c r="AS168" s="99">
        <v>10.53046783625731</v>
      </c>
      <c r="AT168" s="99">
        <v>516.64333333333332</v>
      </c>
      <c r="AU168" s="99">
        <v>5.5100000000000007</v>
      </c>
      <c r="AV168" s="99">
        <v>11.666666666666666</v>
      </c>
      <c r="AW168" s="99">
        <v>5.1566666666666672</v>
      </c>
      <c r="AX168" s="99">
        <v>20.61</v>
      </c>
      <c r="AY168" s="99">
        <v>36.28</v>
      </c>
      <c r="AZ168" s="99">
        <v>3.7233333333333332</v>
      </c>
      <c r="BA168" s="99">
        <v>1.1386000000000001</v>
      </c>
      <c r="BB168" s="99">
        <v>16.666666666666668</v>
      </c>
      <c r="BC168" s="99">
        <v>31.83</v>
      </c>
      <c r="BD168" s="99">
        <v>22.656666666666666</v>
      </c>
      <c r="BE168" s="99">
        <v>37.366666666666667</v>
      </c>
      <c r="BF168" s="99">
        <v>95.823333333333338</v>
      </c>
      <c r="BG168" s="99">
        <v>11.99</v>
      </c>
      <c r="BH168" s="99">
        <v>8.6666666666666661</v>
      </c>
      <c r="BI168" s="99">
        <v>13.333333333333334</v>
      </c>
      <c r="BJ168" s="99">
        <v>3.3933333333333331</v>
      </c>
      <c r="BK168" s="99">
        <v>58</v>
      </c>
      <c r="BL168" s="99">
        <v>10.406550161812298</v>
      </c>
      <c r="BM168" s="99">
        <v>14.118352000000002</v>
      </c>
    </row>
    <row r="169" spans="1:65" x14ac:dyDescent="0.35">
      <c r="A169" s="13">
        <v>3635004575</v>
      </c>
      <c r="B169" s="14" t="s">
        <v>475</v>
      </c>
      <c r="C169" s="14" t="s">
        <v>880</v>
      </c>
      <c r="D169" s="14" t="s">
        <v>881</v>
      </c>
      <c r="E169" s="99">
        <v>13.798548205012418</v>
      </c>
      <c r="F169" s="99">
        <v>5.9743691466666666</v>
      </c>
      <c r="G169" s="99">
        <v>5.1328181417877587</v>
      </c>
      <c r="H169" s="99">
        <v>1.4737294170004451</v>
      </c>
      <c r="I169" s="99">
        <v>1.3211619891678976</v>
      </c>
      <c r="J169" s="99">
        <v>4.8620720720720723</v>
      </c>
      <c r="K169" s="99">
        <v>4.3147780126849895</v>
      </c>
      <c r="L169" s="99">
        <v>1.8379840111226973</v>
      </c>
      <c r="M169" s="99">
        <v>4.6134507851397935</v>
      </c>
      <c r="N169" s="99">
        <v>4.8410127991096275</v>
      </c>
      <c r="O169" s="99">
        <v>0.74499809958190799</v>
      </c>
      <c r="P169" s="99">
        <v>1.977530747398297</v>
      </c>
      <c r="Q169" s="99">
        <v>3.9770311825170594</v>
      </c>
      <c r="R169" s="99">
        <v>4.607082795236046</v>
      </c>
      <c r="S169" s="99">
        <v>5.5313644600788834</v>
      </c>
      <c r="T169" s="99">
        <v>4.1099999999999994</v>
      </c>
      <c r="U169" s="99">
        <v>5.3583890954151174</v>
      </c>
      <c r="V169" s="99">
        <v>1.712669560499186</v>
      </c>
      <c r="W169" s="99">
        <v>2.4593596557833464</v>
      </c>
      <c r="X169" s="99">
        <v>2.3025006780580415</v>
      </c>
      <c r="Y169" s="99">
        <v>20.699148509174311</v>
      </c>
      <c r="Z169" s="99">
        <v>7.3582442574482601</v>
      </c>
      <c r="AA169" s="99">
        <v>3.9505285920230659</v>
      </c>
      <c r="AB169" s="99">
        <v>1.7806906423331543</v>
      </c>
      <c r="AC169" s="99">
        <v>4.107047424783274</v>
      </c>
      <c r="AD169" s="99">
        <v>2.9992080633549314</v>
      </c>
      <c r="AE169" s="92">
        <v>3379.8833333333332</v>
      </c>
      <c r="AF169" s="92">
        <v>951374.66666666663</v>
      </c>
      <c r="AG169" s="100">
        <v>6.5480000000000009</v>
      </c>
      <c r="AH169" s="92">
        <v>4547.3701785054409</v>
      </c>
      <c r="AI169" s="99" t="s">
        <v>810</v>
      </c>
      <c r="AJ169" s="99">
        <v>102.67958219999998</v>
      </c>
      <c r="AK169" s="99">
        <v>141.8810885</v>
      </c>
      <c r="AL169" s="99">
        <v>244.56</v>
      </c>
      <c r="AM169" s="99">
        <v>198.25474999999997</v>
      </c>
      <c r="AN169" s="99">
        <v>59.433333333333337</v>
      </c>
      <c r="AO169" s="101">
        <v>3.4964999999999997</v>
      </c>
      <c r="AP169" s="99">
        <v>89.336666666666659</v>
      </c>
      <c r="AQ169" s="99">
        <v>176.75</v>
      </c>
      <c r="AR169" s="99">
        <v>163.77666666666667</v>
      </c>
      <c r="AS169" s="99">
        <v>11.314443211246761</v>
      </c>
      <c r="AT169" s="99">
        <v>371.83333333333331</v>
      </c>
      <c r="AU169" s="99">
        <v>6.78</v>
      </c>
      <c r="AV169" s="99">
        <v>13.910000000000002</v>
      </c>
      <c r="AW169" s="99">
        <v>5.5233333333333334</v>
      </c>
      <c r="AX169" s="99">
        <v>29.723333333333333</v>
      </c>
      <c r="AY169" s="99">
        <v>52.776666666666664</v>
      </c>
      <c r="AZ169" s="99">
        <v>3.7331680440771353</v>
      </c>
      <c r="BA169" s="99">
        <v>1.4283870967741936</v>
      </c>
      <c r="BB169" s="99">
        <v>22.333333333333332</v>
      </c>
      <c r="BC169" s="99">
        <v>32.273333333333333</v>
      </c>
      <c r="BD169" s="99">
        <v>30.326666666666664</v>
      </c>
      <c r="BE169" s="99">
        <v>32.666666666666664</v>
      </c>
      <c r="BF169" s="99">
        <v>74.946666666666658</v>
      </c>
      <c r="BG169" s="99">
        <v>10.694444444444443</v>
      </c>
      <c r="BH169" s="99">
        <v>15.773333333333333</v>
      </c>
      <c r="BI169" s="99">
        <v>25.03</v>
      </c>
      <c r="BJ169" s="99">
        <v>3.3833333333333333</v>
      </c>
      <c r="BK169" s="99">
        <v>139.66</v>
      </c>
      <c r="BL169" s="99">
        <v>11.428575572961996</v>
      </c>
      <c r="BM169" s="99">
        <v>13.599550239111494</v>
      </c>
    </row>
    <row r="170" spans="1:65" x14ac:dyDescent="0.35">
      <c r="A170" s="13">
        <v>3635614599</v>
      </c>
      <c r="B170" s="14" t="s">
        <v>475</v>
      </c>
      <c r="C170" s="14" t="s">
        <v>467</v>
      </c>
      <c r="D170" s="14" t="s">
        <v>480</v>
      </c>
      <c r="E170" s="99">
        <v>14.312950001254359</v>
      </c>
      <c r="F170" s="99">
        <v>5.8725782688766115</v>
      </c>
      <c r="G170" s="99">
        <v>5.2112404856262193</v>
      </c>
      <c r="H170" s="99">
        <v>1.4641944815309305</v>
      </c>
      <c r="I170" s="99">
        <v>1.4256277695716395</v>
      </c>
      <c r="J170" s="99">
        <v>4.9685749385749389</v>
      </c>
      <c r="K170" s="99">
        <v>4.4740662438336862</v>
      </c>
      <c r="L170" s="99">
        <v>1.9431595411887386</v>
      </c>
      <c r="M170" s="99">
        <v>5.4228909740840043</v>
      </c>
      <c r="N170" s="99">
        <v>5.214746800222593</v>
      </c>
      <c r="O170" s="99">
        <v>0.92699353857848721</v>
      </c>
      <c r="P170" s="99">
        <v>2.0718732261116366</v>
      </c>
      <c r="Q170" s="99">
        <v>3.8471788891768157</v>
      </c>
      <c r="R170" s="99">
        <v>4.8552331754914624</v>
      </c>
      <c r="S170" s="99">
        <v>6.0121117151689587</v>
      </c>
      <c r="T170" s="99">
        <v>4.3933333333333335</v>
      </c>
      <c r="U170" s="99">
        <v>5.6325402726146221</v>
      </c>
      <c r="V170" s="99">
        <v>2.0252857659612951</v>
      </c>
      <c r="W170" s="99">
        <v>2.7283472538597828</v>
      </c>
      <c r="X170" s="99">
        <v>2.6389123949010034</v>
      </c>
      <c r="Y170" s="99">
        <v>20.635974770642203</v>
      </c>
      <c r="Z170" s="99">
        <v>8.9845644757789405</v>
      </c>
      <c r="AA170" s="99">
        <v>4.3052907256126858</v>
      </c>
      <c r="AB170" s="99">
        <v>2.1504956163893358</v>
      </c>
      <c r="AC170" s="99">
        <v>4.1828896821349657</v>
      </c>
      <c r="AD170" s="99">
        <v>2.8907343412526996</v>
      </c>
      <c r="AE170" s="92">
        <v>3917.3166666666671</v>
      </c>
      <c r="AF170" s="92">
        <v>1377096.3333333333</v>
      </c>
      <c r="AG170" s="100">
        <v>7.0642222222222237</v>
      </c>
      <c r="AH170" s="92">
        <v>6916.7250950685484</v>
      </c>
      <c r="AI170" s="99" t="s">
        <v>810</v>
      </c>
      <c r="AJ170" s="99">
        <v>109.05504847879193</v>
      </c>
      <c r="AK170" s="99">
        <v>92.21337546450205</v>
      </c>
      <c r="AL170" s="99">
        <v>201.26999999999998</v>
      </c>
      <c r="AM170" s="99">
        <v>200.67435</v>
      </c>
      <c r="AN170" s="99">
        <v>86.426666666666662</v>
      </c>
      <c r="AO170" s="101">
        <v>3.5476666666666667</v>
      </c>
      <c r="AP170" s="99">
        <v>128.97333333333333</v>
      </c>
      <c r="AQ170" s="99">
        <v>162.23999999999998</v>
      </c>
      <c r="AR170" s="99">
        <v>149.64333333333332</v>
      </c>
      <c r="AS170" s="99">
        <v>11.145601183869772</v>
      </c>
      <c r="AT170" s="99">
        <v>402.75333333333333</v>
      </c>
      <c r="AU170" s="99">
        <v>6.7666666666666657</v>
      </c>
      <c r="AV170" s="99">
        <v>12.573333333333332</v>
      </c>
      <c r="AW170" s="99">
        <v>6.8599999999999994</v>
      </c>
      <c r="AX170" s="99">
        <v>34.943333333333335</v>
      </c>
      <c r="AY170" s="99">
        <v>64.066666666666663</v>
      </c>
      <c r="AZ170" s="99">
        <v>3.9623966942148758</v>
      </c>
      <c r="BA170" s="99">
        <v>1.6939139784946236</v>
      </c>
      <c r="BB170" s="99">
        <v>16.650000000000002</v>
      </c>
      <c r="BC170" s="99">
        <v>33.203333333333333</v>
      </c>
      <c r="BD170" s="99">
        <v>30.166666666666668</v>
      </c>
      <c r="BE170" s="99">
        <v>37.069999999999993</v>
      </c>
      <c r="BF170" s="99">
        <v>93.40666666666668</v>
      </c>
      <c r="BG170" s="99">
        <v>13.484999999999999</v>
      </c>
      <c r="BH170" s="99">
        <v>13.683333333333332</v>
      </c>
      <c r="BI170" s="99">
        <v>29.400000000000002</v>
      </c>
      <c r="BJ170" s="99">
        <v>3.4833333333333329</v>
      </c>
      <c r="BK170" s="99">
        <v>94.666666666666671</v>
      </c>
      <c r="BL170" s="99">
        <v>11.87058021467943</v>
      </c>
      <c r="BM170" s="99">
        <v>12.193203088034911</v>
      </c>
    </row>
    <row r="171" spans="1:65" x14ac:dyDescent="0.35">
      <c r="A171" s="13">
        <v>3635614600</v>
      </c>
      <c r="B171" s="14" t="s">
        <v>475</v>
      </c>
      <c r="C171" s="14" t="s">
        <v>467</v>
      </c>
      <c r="D171" s="14" t="s">
        <v>481</v>
      </c>
      <c r="E171" s="99">
        <v>14.213964401294499</v>
      </c>
      <c r="F171" s="99">
        <v>5.9062750455373392</v>
      </c>
      <c r="G171" s="99">
        <v>5.3978879662829469</v>
      </c>
      <c r="H171" s="99">
        <v>1.536597685803293</v>
      </c>
      <c r="I171" s="99">
        <v>1.5948990645002461</v>
      </c>
      <c r="J171" s="99">
        <v>4.7790008190008191</v>
      </c>
      <c r="K171" s="99">
        <v>4.24</v>
      </c>
      <c r="L171" s="99">
        <v>1.8611817865832465</v>
      </c>
      <c r="M171" s="99">
        <v>5.3979465083620584</v>
      </c>
      <c r="N171" s="99">
        <v>5.214746800222593</v>
      </c>
      <c r="O171" s="99">
        <v>0.89002850627137953</v>
      </c>
      <c r="P171" s="99">
        <v>2.240769473352255</v>
      </c>
      <c r="Q171" s="99">
        <v>4.0866455040165848</v>
      </c>
      <c r="R171" s="99">
        <v>4.8414277514707997</v>
      </c>
      <c r="S171" s="99">
        <v>6.42151689585332</v>
      </c>
      <c r="T171" s="99">
        <v>4.3199999999999994</v>
      </c>
      <c r="U171" s="99">
        <v>5.6413011152416361</v>
      </c>
      <c r="V171" s="99">
        <v>1.9488894917706638</v>
      </c>
      <c r="W171" s="99">
        <v>2.6260516324981018</v>
      </c>
      <c r="X171" s="99">
        <v>2.9743938161106591</v>
      </c>
      <c r="Y171" s="99">
        <v>21.86191131498471</v>
      </c>
      <c r="Z171" s="99">
        <v>8.9680047001743617</v>
      </c>
      <c r="AA171" s="99">
        <v>4.2688210796091619</v>
      </c>
      <c r="AB171" s="99">
        <v>2.2264027554124173</v>
      </c>
      <c r="AC171" s="99">
        <v>4.5315434302226754</v>
      </c>
      <c r="AD171" s="99">
        <v>3.060115190784737</v>
      </c>
      <c r="AE171" s="92">
        <v>5214.8866666666672</v>
      </c>
      <c r="AF171" s="92">
        <v>2683148</v>
      </c>
      <c r="AG171" s="100">
        <v>7.0997666666666674</v>
      </c>
      <c r="AH171" s="92">
        <v>13535.41967215333</v>
      </c>
      <c r="AI171" s="99" t="s">
        <v>810</v>
      </c>
      <c r="AJ171" s="99">
        <v>106.04944609403726</v>
      </c>
      <c r="AK171" s="99">
        <v>87.727767457082749</v>
      </c>
      <c r="AL171" s="99">
        <v>193.78</v>
      </c>
      <c r="AM171" s="99">
        <v>200.67435</v>
      </c>
      <c r="AN171" s="99">
        <v>74.386666666666656</v>
      </c>
      <c r="AO171" s="101">
        <v>3.8620000000000001</v>
      </c>
      <c r="AP171" s="99">
        <v>136.53333333333333</v>
      </c>
      <c r="AQ171" s="99">
        <v>163.74666666666667</v>
      </c>
      <c r="AR171" s="99">
        <v>165.16666666666666</v>
      </c>
      <c r="AS171" s="99">
        <v>11.196507584165742</v>
      </c>
      <c r="AT171" s="99">
        <v>406.77333333333337</v>
      </c>
      <c r="AU171" s="99">
        <v>6.5333333333333341</v>
      </c>
      <c r="AV171" s="99">
        <v>13.033333333333333</v>
      </c>
      <c r="AW171" s="99">
        <v>5.666666666666667</v>
      </c>
      <c r="AX171" s="99">
        <v>32.5</v>
      </c>
      <c r="AY171" s="99">
        <v>75.083333333333329</v>
      </c>
      <c r="AZ171" s="99">
        <v>4.0360606060606061</v>
      </c>
      <c r="BA171" s="99">
        <v>1.8248817204301078</v>
      </c>
      <c r="BB171" s="99">
        <v>17.983333333333334</v>
      </c>
      <c r="BC171" s="99">
        <v>44.583333333333336</v>
      </c>
      <c r="BD171" s="99">
        <v>30.686666666666667</v>
      </c>
      <c r="BE171" s="99">
        <v>38.356666666666662</v>
      </c>
      <c r="BF171" s="99">
        <v>115.22333333333334</v>
      </c>
      <c r="BG171" s="99">
        <v>13.484999999999999</v>
      </c>
      <c r="BH171" s="99">
        <v>19.356666666666666</v>
      </c>
      <c r="BI171" s="99">
        <v>30.723333333333333</v>
      </c>
      <c r="BJ171" s="99">
        <v>4.1599999999999993</v>
      </c>
      <c r="BK171" s="99">
        <v>112.96999999999998</v>
      </c>
      <c r="BL171" s="99">
        <v>12.13371337394836</v>
      </c>
      <c r="BM171" s="99">
        <v>12.373648865006304</v>
      </c>
    </row>
    <row r="172" spans="1:65" x14ac:dyDescent="0.35">
      <c r="A172" s="13">
        <v>3635614601</v>
      </c>
      <c r="B172" s="14" t="s">
        <v>475</v>
      </c>
      <c r="C172" s="14" t="s">
        <v>467</v>
      </c>
      <c r="D172" s="14" t="s">
        <v>482</v>
      </c>
      <c r="E172" s="99">
        <v>13.746435362886027</v>
      </c>
      <c r="F172" s="99">
        <v>6.0425874587458743</v>
      </c>
      <c r="G172" s="99">
        <v>5.3277756809460906</v>
      </c>
      <c r="H172" s="99">
        <v>1.5510725411659989</v>
      </c>
      <c r="I172" s="99">
        <v>1.3748350566223537</v>
      </c>
      <c r="J172" s="99">
        <v>5.1647829647829644</v>
      </c>
      <c r="K172" s="99">
        <v>4.5688653981677243</v>
      </c>
      <c r="L172" s="99">
        <v>2.0905839416058392</v>
      </c>
      <c r="M172" s="99">
        <v>5.1335912166475168</v>
      </c>
      <c r="N172" s="99">
        <v>5.214746800222593</v>
      </c>
      <c r="O172" s="99">
        <v>0.87724059293044465</v>
      </c>
      <c r="P172" s="99">
        <v>2.0852065594449702</v>
      </c>
      <c r="Q172" s="99">
        <v>3.8239604388010711</v>
      </c>
      <c r="R172" s="99">
        <v>4.9255703831252688</v>
      </c>
      <c r="S172" s="99">
        <v>6.0870845325658252</v>
      </c>
      <c r="T172" s="99">
        <v>4.43</v>
      </c>
      <c r="U172" s="99">
        <v>5.1820817843866172</v>
      </c>
      <c r="V172" s="99">
        <v>2.0352034725990236</v>
      </c>
      <c r="W172" s="99">
        <v>2.6752214629207796</v>
      </c>
      <c r="X172" s="99">
        <v>2.4711716842961757</v>
      </c>
      <c r="Y172" s="99">
        <v>20.946722094801228</v>
      </c>
      <c r="Z172" s="99">
        <v>8.610910469259343</v>
      </c>
      <c r="AA172" s="99">
        <v>4.3217603716162101</v>
      </c>
      <c r="AB172" s="99">
        <v>1.960053676865271</v>
      </c>
      <c r="AC172" s="99">
        <v>4.1431565527791934</v>
      </c>
      <c r="AD172" s="99">
        <v>3.0325413966882646</v>
      </c>
      <c r="AE172" s="92">
        <v>3256.3266666666664</v>
      </c>
      <c r="AF172" s="92">
        <v>1029208.3333333334</v>
      </c>
      <c r="AG172" s="100">
        <v>7.1686666666666667</v>
      </c>
      <c r="AH172" s="92">
        <v>5235.6046603066634</v>
      </c>
      <c r="AI172" s="99" t="s">
        <v>810</v>
      </c>
      <c r="AJ172" s="99">
        <v>108.48081225934315</v>
      </c>
      <c r="AK172" s="99">
        <v>87.800033508788047</v>
      </c>
      <c r="AL172" s="99">
        <v>196.28</v>
      </c>
      <c r="AM172" s="99">
        <v>200.67435</v>
      </c>
      <c r="AN172" s="99">
        <v>59.333333333333336</v>
      </c>
      <c r="AO172" s="101">
        <v>3.5848333333333335</v>
      </c>
      <c r="AP172" s="99">
        <v>124.25</v>
      </c>
      <c r="AQ172" s="99">
        <v>154.18333333333331</v>
      </c>
      <c r="AR172" s="99">
        <v>124.68</v>
      </c>
      <c r="AS172" s="99">
        <v>11.16541990381058</v>
      </c>
      <c r="AT172" s="99">
        <v>398.58</v>
      </c>
      <c r="AU172" s="99">
        <v>6.833333333333333</v>
      </c>
      <c r="AV172" s="99">
        <v>13.156666666666666</v>
      </c>
      <c r="AW172" s="99">
        <v>5.9566666666666661</v>
      </c>
      <c r="AX172" s="99">
        <v>26.78</v>
      </c>
      <c r="AY172" s="99">
        <v>44.583333333333336</v>
      </c>
      <c r="AZ172" s="99">
        <v>3.7154269972451792</v>
      </c>
      <c r="BA172" s="99">
        <v>1.6974408602150539</v>
      </c>
      <c r="BB172" s="99">
        <v>14.339999999999998</v>
      </c>
      <c r="BC172" s="99">
        <v>32.453333333333333</v>
      </c>
      <c r="BD172" s="99">
        <v>29.37</v>
      </c>
      <c r="BE172" s="99">
        <v>43.336666666666666</v>
      </c>
      <c r="BF172" s="99">
        <v>89.21</v>
      </c>
      <c r="BG172" s="99">
        <v>13.484999999999999</v>
      </c>
      <c r="BH172" s="99">
        <v>15.9</v>
      </c>
      <c r="BI172" s="99">
        <v>24.25</v>
      </c>
      <c r="BJ172" s="99">
        <v>3.9333333333333336</v>
      </c>
      <c r="BK172" s="99">
        <v>82.103333333333339</v>
      </c>
      <c r="BL172" s="99">
        <v>11.981740644038295</v>
      </c>
      <c r="BM172" s="99">
        <v>11.373213814805533</v>
      </c>
    </row>
    <row r="173" spans="1:65" x14ac:dyDescent="0.35">
      <c r="A173" s="13">
        <v>3640380750</v>
      </c>
      <c r="B173" s="14" t="s">
        <v>475</v>
      </c>
      <c r="C173" s="14" t="s">
        <v>483</v>
      </c>
      <c r="D173" s="14" t="s">
        <v>484</v>
      </c>
      <c r="E173" s="99">
        <v>13.903333333333331</v>
      </c>
      <c r="F173" s="99">
        <v>5.9306666666666672</v>
      </c>
      <c r="G173" s="99">
        <v>4.666666666666667</v>
      </c>
      <c r="H173" s="99">
        <v>1.3933333333333333</v>
      </c>
      <c r="I173" s="99">
        <v>1.1700000000000002</v>
      </c>
      <c r="J173" s="99">
        <v>4.71</v>
      </c>
      <c r="K173" s="99">
        <v>3.7133333333333334</v>
      </c>
      <c r="L173" s="99">
        <v>1.5333333333333332</v>
      </c>
      <c r="M173" s="99">
        <v>4.2966666666666669</v>
      </c>
      <c r="N173" s="99">
        <v>5.126666666666666</v>
      </c>
      <c r="O173" s="99">
        <v>0.80119375459543329</v>
      </c>
      <c r="P173" s="99">
        <v>1.9466666666666665</v>
      </c>
      <c r="Q173" s="99">
        <v>3.6733333333333333</v>
      </c>
      <c r="R173" s="99">
        <v>4.543333333333333</v>
      </c>
      <c r="S173" s="99">
        <v>5.57</v>
      </c>
      <c r="T173" s="99">
        <v>4.0466666666666669</v>
      </c>
      <c r="U173" s="99">
        <v>5.0666666666666664</v>
      </c>
      <c r="V173" s="99">
        <v>1.5599999999999998</v>
      </c>
      <c r="W173" s="99">
        <v>2.34</v>
      </c>
      <c r="X173" s="99">
        <v>1.92</v>
      </c>
      <c r="Y173" s="99">
        <v>18.87</v>
      </c>
      <c r="Z173" s="99">
        <v>6.5066666666666668</v>
      </c>
      <c r="AA173" s="99">
        <v>3.9233333333333333</v>
      </c>
      <c r="AB173" s="99">
        <v>1.8733333333333333</v>
      </c>
      <c r="AC173" s="99">
        <v>3.8633333333333333</v>
      </c>
      <c r="AD173" s="99">
        <v>2.8266666666666667</v>
      </c>
      <c r="AE173" s="92">
        <v>1401.61</v>
      </c>
      <c r="AF173" s="92">
        <v>484837</v>
      </c>
      <c r="AG173" s="100">
        <v>6.8519999999999994</v>
      </c>
      <c r="AH173" s="92">
        <v>2384.2813609414857</v>
      </c>
      <c r="AI173" s="99" t="s">
        <v>810</v>
      </c>
      <c r="AJ173" s="99">
        <v>90.827755884592833</v>
      </c>
      <c r="AK173" s="99">
        <v>76.061169085089546</v>
      </c>
      <c r="AL173" s="99">
        <v>166.89</v>
      </c>
      <c r="AM173" s="99">
        <v>194.41380000000001</v>
      </c>
      <c r="AN173" s="99">
        <v>69.823333333333323</v>
      </c>
      <c r="AO173" s="101">
        <v>3.5910277777777773</v>
      </c>
      <c r="AP173" s="99">
        <v>160.57666666666668</v>
      </c>
      <c r="AQ173" s="99">
        <v>115.23</v>
      </c>
      <c r="AR173" s="99">
        <v>110.48</v>
      </c>
      <c r="AS173" s="99">
        <v>10.493333333333334</v>
      </c>
      <c r="AT173" s="99">
        <v>530.03666666666675</v>
      </c>
      <c r="AU173" s="99">
        <v>5.44</v>
      </c>
      <c r="AV173" s="99">
        <v>14.83</v>
      </c>
      <c r="AW173" s="99">
        <v>5.14</v>
      </c>
      <c r="AX173" s="99">
        <v>20.033333333333335</v>
      </c>
      <c r="AY173" s="99">
        <v>42.39</v>
      </c>
      <c r="AZ173" s="99">
        <v>3.6200000000000006</v>
      </c>
      <c r="BA173" s="99">
        <v>1.3333333333333333</v>
      </c>
      <c r="BB173" s="99">
        <v>17.939999999999998</v>
      </c>
      <c r="BC173" s="99">
        <v>38.186666666666667</v>
      </c>
      <c r="BD173" s="99">
        <v>28.203333333333333</v>
      </c>
      <c r="BE173" s="99">
        <v>38.063333333333333</v>
      </c>
      <c r="BF173" s="99">
        <v>85.543333333333337</v>
      </c>
      <c r="BG173" s="99">
        <v>12.186944444444444</v>
      </c>
      <c r="BH173" s="99">
        <v>13.273333333333333</v>
      </c>
      <c r="BI173" s="99">
        <v>16.736666666666665</v>
      </c>
      <c r="BJ173" s="99">
        <v>3.563333333333333</v>
      </c>
      <c r="BK173" s="99">
        <v>67.226666666666674</v>
      </c>
      <c r="BL173" s="99">
        <v>10.146666666666667</v>
      </c>
      <c r="BM173" s="99">
        <v>14.237885366205838</v>
      </c>
    </row>
    <row r="174" spans="1:65" x14ac:dyDescent="0.35">
      <c r="A174" s="13">
        <v>3645060850</v>
      </c>
      <c r="B174" s="14" t="s">
        <v>475</v>
      </c>
      <c r="C174" s="14" t="s">
        <v>882</v>
      </c>
      <c r="D174" s="14" t="s">
        <v>883</v>
      </c>
      <c r="E174" s="99">
        <v>13.88</v>
      </c>
      <c r="F174" s="99">
        <v>6.0339999999999989</v>
      </c>
      <c r="G174" s="99">
        <v>4.6566666666666672</v>
      </c>
      <c r="H174" s="99">
        <v>1.46</v>
      </c>
      <c r="I174" s="99">
        <v>1.1599999999999999</v>
      </c>
      <c r="J174" s="99">
        <v>4.7299999999999995</v>
      </c>
      <c r="K174" s="99">
        <v>3.8366666666666664</v>
      </c>
      <c r="L174" s="99">
        <v>1.5633333333333335</v>
      </c>
      <c r="M174" s="99">
        <v>4.4433333333333334</v>
      </c>
      <c r="N174" s="99">
        <v>5.1066666666666665</v>
      </c>
      <c r="O174" s="99">
        <v>0.76452708792876667</v>
      </c>
      <c r="P174" s="99">
        <v>1.9466666666666665</v>
      </c>
      <c r="Q174" s="99">
        <v>3.8233333333333328</v>
      </c>
      <c r="R174" s="99">
        <v>4.54</v>
      </c>
      <c r="S174" s="99">
        <v>5.5933333333333337</v>
      </c>
      <c r="T174" s="99">
        <v>4.1466666666666665</v>
      </c>
      <c r="U174" s="99">
        <v>5.1033333333333326</v>
      </c>
      <c r="V174" s="99">
        <v>1.5733333333333333</v>
      </c>
      <c r="W174" s="99">
        <v>2.4266666666666672</v>
      </c>
      <c r="X174" s="99">
        <v>1.99</v>
      </c>
      <c r="Y174" s="99">
        <v>18.66</v>
      </c>
      <c r="Z174" s="99">
        <v>6.5200000000000005</v>
      </c>
      <c r="AA174" s="99">
        <v>3.9</v>
      </c>
      <c r="AB174" s="99">
        <v>1.91</v>
      </c>
      <c r="AC174" s="99">
        <v>3.8699999999999997</v>
      </c>
      <c r="AD174" s="99">
        <v>2.8433333333333337</v>
      </c>
      <c r="AE174" s="92">
        <v>1233.7933333333333</v>
      </c>
      <c r="AF174" s="92">
        <v>527498</v>
      </c>
      <c r="AG174" s="100">
        <v>7.0339999999999998</v>
      </c>
      <c r="AH174" s="92">
        <v>2644.4754377910363</v>
      </c>
      <c r="AI174" s="99" t="s">
        <v>810</v>
      </c>
      <c r="AJ174" s="99">
        <v>92.392455637496937</v>
      </c>
      <c r="AK174" s="99">
        <v>114.07944825264927</v>
      </c>
      <c r="AL174" s="99">
        <v>206.47</v>
      </c>
      <c r="AM174" s="99">
        <v>194.95185000000001</v>
      </c>
      <c r="AN174" s="99">
        <v>70.666666666666671</v>
      </c>
      <c r="AO174" s="101">
        <v>3.5891111111111109</v>
      </c>
      <c r="AP174" s="99">
        <v>199.11333333333334</v>
      </c>
      <c r="AQ174" s="99">
        <v>121.30333333333333</v>
      </c>
      <c r="AR174" s="99">
        <v>118.89999999999999</v>
      </c>
      <c r="AS174" s="99">
        <v>10.430000000000001</v>
      </c>
      <c r="AT174" s="99">
        <v>491.86999999999995</v>
      </c>
      <c r="AU174" s="99">
        <v>5.373333333333334</v>
      </c>
      <c r="AV174" s="99">
        <v>12.716666666666667</v>
      </c>
      <c r="AW174" s="99">
        <v>5.1099999999999994</v>
      </c>
      <c r="AX174" s="99">
        <v>26.376666666666665</v>
      </c>
      <c r="AY174" s="99">
        <v>40.506666666666668</v>
      </c>
      <c r="AZ174" s="99">
        <v>3.6533333333333329</v>
      </c>
      <c r="BA174" s="99">
        <v>1.2566666666666666</v>
      </c>
      <c r="BB174" s="99">
        <v>18.906666666666666</v>
      </c>
      <c r="BC174" s="99">
        <v>36.26</v>
      </c>
      <c r="BD174" s="99">
        <v>28.646666666666665</v>
      </c>
      <c r="BE174" s="99">
        <v>36.483333333333334</v>
      </c>
      <c r="BF174" s="99">
        <v>83.81</v>
      </c>
      <c r="BG174" s="99">
        <v>13.218888888888889</v>
      </c>
      <c r="BH174" s="99">
        <v>13.5</v>
      </c>
      <c r="BI174" s="99">
        <v>16.886666666666667</v>
      </c>
      <c r="BJ174" s="99">
        <v>3.563333333333333</v>
      </c>
      <c r="BK174" s="99">
        <v>72.100000000000009</v>
      </c>
      <c r="BL174" s="99">
        <v>10.36</v>
      </c>
      <c r="BM174" s="99">
        <v>14.118352000000002</v>
      </c>
    </row>
    <row r="175" spans="1:65" x14ac:dyDescent="0.35">
      <c r="A175" s="13">
        <v>3646540900</v>
      </c>
      <c r="B175" s="14" t="s">
        <v>475</v>
      </c>
      <c r="C175" s="14" t="s">
        <v>824</v>
      </c>
      <c r="D175" s="14" t="s">
        <v>825</v>
      </c>
      <c r="E175" s="99">
        <v>13.969999999999999</v>
      </c>
      <c r="F175" s="99">
        <v>5.8431600000000001</v>
      </c>
      <c r="G175" s="99">
        <v>4.9200000000000008</v>
      </c>
      <c r="H175" s="99">
        <v>1.51</v>
      </c>
      <c r="I175" s="99">
        <v>1.1666666666666667</v>
      </c>
      <c r="J175" s="99">
        <v>4.8033333333333328</v>
      </c>
      <c r="K175" s="99">
        <v>3.9899999999999998</v>
      </c>
      <c r="L175" s="99">
        <v>1.5966666666666667</v>
      </c>
      <c r="M175" s="99">
        <v>4.5</v>
      </c>
      <c r="N175" s="99">
        <v>5.1066666666666665</v>
      </c>
      <c r="O175" s="99">
        <v>0.78838996373318315</v>
      </c>
      <c r="P175" s="99">
        <v>1.9466666666666665</v>
      </c>
      <c r="Q175" s="99">
        <v>3.6766666666666672</v>
      </c>
      <c r="R175" s="99">
        <v>4.5533333333333337</v>
      </c>
      <c r="S175" s="99">
        <v>5.5966666666666667</v>
      </c>
      <c r="T175" s="99">
        <v>4.2699999999999996</v>
      </c>
      <c r="U175" s="99">
        <v>5.1333333333333329</v>
      </c>
      <c r="V175" s="99">
        <v>1.5966666666666665</v>
      </c>
      <c r="W175" s="99">
        <v>2.42</v>
      </c>
      <c r="X175" s="99">
        <v>2.0133333333333332</v>
      </c>
      <c r="Y175" s="99">
        <v>18.683333333333334</v>
      </c>
      <c r="Z175" s="99">
        <v>6.8466666666666667</v>
      </c>
      <c r="AA175" s="99">
        <v>3.86</v>
      </c>
      <c r="AB175" s="99">
        <v>1.8633333333333333</v>
      </c>
      <c r="AC175" s="99">
        <v>3.8466666666666662</v>
      </c>
      <c r="AD175" s="99">
        <v>2.8066666666666666</v>
      </c>
      <c r="AE175" s="92">
        <v>1823.61</v>
      </c>
      <c r="AF175" s="92">
        <v>282794.33333333331</v>
      </c>
      <c r="AG175" s="100">
        <v>6.95</v>
      </c>
      <c r="AH175" s="92">
        <v>1404.0335602473915</v>
      </c>
      <c r="AI175" s="99" t="s">
        <v>810</v>
      </c>
      <c r="AJ175" s="99">
        <v>104.80089034603122</v>
      </c>
      <c r="AK175" s="99">
        <v>110.43058220919471</v>
      </c>
      <c r="AL175" s="99">
        <v>215.23000000000002</v>
      </c>
      <c r="AM175" s="99">
        <v>194.78880000000001</v>
      </c>
      <c r="AN175" s="99">
        <v>70.716666666666669</v>
      </c>
      <c r="AO175" s="101">
        <v>3.6387499999999999</v>
      </c>
      <c r="AP175" s="99">
        <v>111</v>
      </c>
      <c r="AQ175" s="99">
        <v>143.15333333333334</v>
      </c>
      <c r="AR175" s="99">
        <v>118.66666666666667</v>
      </c>
      <c r="AS175" s="99">
        <v>10.396666666666667</v>
      </c>
      <c r="AT175" s="99">
        <v>509.10666666666663</v>
      </c>
      <c r="AU175" s="99">
        <v>5.6700000000000008</v>
      </c>
      <c r="AV175" s="99">
        <v>12.75</v>
      </c>
      <c r="AW175" s="99">
        <v>7.0733333333333341</v>
      </c>
      <c r="AX175" s="99">
        <v>15.89</v>
      </c>
      <c r="AY175" s="99">
        <v>39</v>
      </c>
      <c r="AZ175" s="99">
        <v>3.6733333333333333</v>
      </c>
      <c r="BA175" s="99">
        <v>1.1666666666666667</v>
      </c>
      <c r="BB175" s="99">
        <v>18.063333333333333</v>
      </c>
      <c r="BC175" s="99">
        <v>42.776666666666664</v>
      </c>
      <c r="BD175" s="99">
        <v>32.553333333333335</v>
      </c>
      <c r="BE175" s="99">
        <v>47.443333333333328</v>
      </c>
      <c r="BF175" s="99">
        <v>161.29333333333332</v>
      </c>
      <c r="BG175" s="99">
        <v>14.656666666666666</v>
      </c>
      <c r="BH175" s="99">
        <v>11.170000000000002</v>
      </c>
      <c r="BI175" s="99">
        <v>14.333333333333334</v>
      </c>
      <c r="BJ175" s="99">
        <v>3.91</v>
      </c>
      <c r="BK175" s="99">
        <v>65</v>
      </c>
      <c r="BL175" s="99">
        <v>10.356666666666667</v>
      </c>
      <c r="BM175" s="99">
        <v>13.638237265130568</v>
      </c>
    </row>
    <row r="176" spans="1:65" x14ac:dyDescent="0.35">
      <c r="A176" s="13">
        <v>3711700100</v>
      </c>
      <c r="B176" s="14" t="s">
        <v>485</v>
      </c>
      <c r="C176" s="14" t="s">
        <v>486</v>
      </c>
      <c r="D176" s="14" t="s">
        <v>487</v>
      </c>
      <c r="E176" s="99">
        <v>13.836666666666668</v>
      </c>
      <c r="F176" s="99">
        <v>6.4651515151515149</v>
      </c>
      <c r="G176" s="99">
        <v>4.8833333333333329</v>
      </c>
      <c r="H176" s="99">
        <v>1.4633333333333332</v>
      </c>
      <c r="I176" s="99">
        <v>1.1500000000000001</v>
      </c>
      <c r="J176" s="99">
        <v>4.6133333333333333</v>
      </c>
      <c r="K176" s="99">
        <v>3.9833333333333329</v>
      </c>
      <c r="L176" s="99">
        <v>1.5666666666666667</v>
      </c>
      <c r="M176" s="99">
        <v>4.4433333333333342</v>
      </c>
      <c r="N176" s="99">
        <v>5.2666666666666666</v>
      </c>
      <c r="O176" s="99">
        <v>0.59</v>
      </c>
      <c r="P176" s="99">
        <v>1.8099999999999998</v>
      </c>
      <c r="Q176" s="99">
        <v>3.793333333333333</v>
      </c>
      <c r="R176" s="99">
        <v>4.5</v>
      </c>
      <c r="S176" s="99">
        <v>5.7766666666666664</v>
      </c>
      <c r="T176" s="99">
        <v>4.0933333333333328</v>
      </c>
      <c r="U176" s="99">
        <v>5.126666666666666</v>
      </c>
      <c r="V176" s="99">
        <v>1.6633333333333333</v>
      </c>
      <c r="W176" s="99">
        <v>2.4233333333333333</v>
      </c>
      <c r="X176" s="99">
        <v>1.95</v>
      </c>
      <c r="Y176" s="99">
        <v>18.906666666666666</v>
      </c>
      <c r="Z176" s="99">
        <v>6.8466666666666667</v>
      </c>
      <c r="AA176" s="99">
        <v>3.8666666666666667</v>
      </c>
      <c r="AB176" s="99">
        <v>1.92</v>
      </c>
      <c r="AC176" s="99">
        <v>3.8466666666666662</v>
      </c>
      <c r="AD176" s="99">
        <v>2.76</v>
      </c>
      <c r="AE176" s="92">
        <v>1413.75</v>
      </c>
      <c r="AF176" s="92">
        <v>475926</v>
      </c>
      <c r="AG176" s="100">
        <v>6.4959999999999996</v>
      </c>
      <c r="AH176" s="92">
        <v>2256.3968667003974</v>
      </c>
      <c r="AI176" s="99" t="s">
        <v>810</v>
      </c>
      <c r="AJ176" s="99">
        <v>146.39454236242887</v>
      </c>
      <c r="AK176" s="99">
        <v>75.445435733295184</v>
      </c>
      <c r="AL176" s="99">
        <v>221.83999999999997</v>
      </c>
      <c r="AM176" s="99">
        <v>186.82195000000002</v>
      </c>
      <c r="AN176" s="99">
        <v>49.993333333333339</v>
      </c>
      <c r="AO176" s="101">
        <v>3.2877916666666667</v>
      </c>
      <c r="AP176" s="99">
        <v>155.11000000000001</v>
      </c>
      <c r="AQ176" s="99">
        <v>166.73333333333332</v>
      </c>
      <c r="AR176" s="99">
        <v>113.88666666666666</v>
      </c>
      <c r="AS176" s="99">
        <v>10.573333333333332</v>
      </c>
      <c r="AT176" s="99">
        <v>509.86333333333329</v>
      </c>
      <c r="AU176" s="99">
        <v>5.95</v>
      </c>
      <c r="AV176" s="99">
        <v>10.44</v>
      </c>
      <c r="AW176" s="99">
        <v>5.3266666666666671</v>
      </c>
      <c r="AX176" s="99">
        <v>28</v>
      </c>
      <c r="AY176" s="99">
        <v>48.223333333333336</v>
      </c>
      <c r="AZ176" s="99">
        <v>3.7999999999999994</v>
      </c>
      <c r="BA176" s="99">
        <v>1.3266666666666667</v>
      </c>
      <c r="BB176" s="99">
        <v>17.53</v>
      </c>
      <c r="BC176" s="99">
        <v>35.729999999999997</v>
      </c>
      <c r="BD176" s="99">
        <v>29.429999999999996</v>
      </c>
      <c r="BE176" s="99">
        <v>38.4</v>
      </c>
      <c r="BF176" s="99">
        <v>95.446666666666673</v>
      </c>
      <c r="BG176" s="99">
        <v>11.491666666666667</v>
      </c>
      <c r="BH176" s="99">
        <v>13.073333333333332</v>
      </c>
      <c r="BI176" s="99">
        <v>15.89</v>
      </c>
      <c r="BJ176" s="99">
        <v>3.0566666666666666</v>
      </c>
      <c r="BK176" s="99">
        <v>62.79999999999999</v>
      </c>
      <c r="BL176" s="99">
        <v>10.44</v>
      </c>
      <c r="BM176" s="99">
        <v>11.520000000000001</v>
      </c>
    </row>
    <row r="177" spans="1:65" x14ac:dyDescent="0.35">
      <c r="A177" s="13">
        <v>3715500250</v>
      </c>
      <c r="B177" s="14" t="s">
        <v>485</v>
      </c>
      <c r="C177" s="14" t="s">
        <v>885</v>
      </c>
      <c r="D177" s="14" t="s">
        <v>886</v>
      </c>
      <c r="E177" s="99">
        <v>13.74</v>
      </c>
      <c r="F177" s="99">
        <v>6.174666666666667</v>
      </c>
      <c r="G177" s="99">
        <v>4.6900000000000004</v>
      </c>
      <c r="H177" s="99">
        <v>1.4166666666666667</v>
      </c>
      <c r="I177" s="99">
        <v>1.1433333333333333</v>
      </c>
      <c r="J177" s="99">
        <v>4.4933333333333332</v>
      </c>
      <c r="K177" s="99">
        <v>3.56</v>
      </c>
      <c r="L177" s="99">
        <v>1.54</v>
      </c>
      <c r="M177" s="99">
        <v>4.3</v>
      </c>
      <c r="N177" s="99">
        <v>4.996666666666667</v>
      </c>
      <c r="O177" s="99">
        <v>0.62333333333333341</v>
      </c>
      <c r="P177" s="99">
        <v>1.8099999999999998</v>
      </c>
      <c r="Q177" s="99">
        <v>3.7333333333333329</v>
      </c>
      <c r="R177" s="99">
        <v>4.3766666666666678</v>
      </c>
      <c r="S177" s="99">
        <v>5.4766666666666666</v>
      </c>
      <c r="T177" s="99">
        <v>3.9633333333333334</v>
      </c>
      <c r="U177" s="99">
        <v>5.1133333333333333</v>
      </c>
      <c r="V177" s="99">
        <v>1.4833333333333334</v>
      </c>
      <c r="W177" s="99">
        <v>2.3366666666666664</v>
      </c>
      <c r="X177" s="99">
        <v>1.9533333333333331</v>
      </c>
      <c r="Y177" s="99">
        <v>18.973333333333333</v>
      </c>
      <c r="Z177" s="99">
        <v>6.5966666666666667</v>
      </c>
      <c r="AA177" s="99">
        <v>3.66</v>
      </c>
      <c r="AB177" s="99">
        <v>1.7666666666666666</v>
      </c>
      <c r="AC177" s="99">
        <v>3.8466666666666662</v>
      </c>
      <c r="AD177" s="99">
        <v>2.6999999999999997</v>
      </c>
      <c r="AE177" s="92">
        <v>1272.1099999999999</v>
      </c>
      <c r="AF177" s="92">
        <v>416964.66666666669</v>
      </c>
      <c r="AG177" s="100">
        <v>6.8183333333333342</v>
      </c>
      <c r="AH177" s="92">
        <v>2041.6739534874389</v>
      </c>
      <c r="AI177" s="99">
        <v>161.7128411690685</v>
      </c>
      <c r="AJ177" s="99" t="s">
        <v>810</v>
      </c>
      <c r="AK177" s="99" t="s">
        <v>810</v>
      </c>
      <c r="AL177" s="99">
        <v>161.7128411690685</v>
      </c>
      <c r="AM177" s="99">
        <v>186.82195000000002</v>
      </c>
      <c r="AN177" s="99">
        <v>54.553333333333335</v>
      </c>
      <c r="AO177" s="101">
        <v>3.3143333333333338</v>
      </c>
      <c r="AP177" s="99">
        <v>146.77666666666667</v>
      </c>
      <c r="AQ177" s="99">
        <v>174</v>
      </c>
      <c r="AR177" s="99">
        <v>97.67</v>
      </c>
      <c r="AS177" s="99">
        <v>10.313333333333333</v>
      </c>
      <c r="AT177" s="99">
        <v>495.98333333333335</v>
      </c>
      <c r="AU177" s="99">
        <v>4.6566666666666663</v>
      </c>
      <c r="AV177" s="99">
        <v>10.406666666666666</v>
      </c>
      <c r="AW177" s="99">
        <v>4.8266666666666671</v>
      </c>
      <c r="AX177" s="99">
        <v>28.33</v>
      </c>
      <c r="AY177" s="99">
        <v>37.663333333333334</v>
      </c>
      <c r="AZ177" s="99">
        <v>3.6733333333333333</v>
      </c>
      <c r="BA177" s="99">
        <v>1.2366666666666666</v>
      </c>
      <c r="BB177" s="99">
        <v>18.656666666666666</v>
      </c>
      <c r="BC177" s="99">
        <v>35.273333333333333</v>
      </c>
      <c r="BD177" s="99">
        <v>29.993333333333329</v>
      </c>
      <c r="BE177" s="99">
        <v>35.846666666666664</v>
      </c>
      <c r="BF177" s="99">
        <v>78.333333333333329</v>
      </c>
      <c r="BG177" s="99">
        <v>9.6666666666666661</v>
      </c>
      <c r="BH177" s="99">
        <v>12</v>
      </c>
      <c r="BI177" s="99">
        <v>18.670000000000002</v>
      </c>
      <c r="BJ177" s="99">
        <v>3.4</v>
      </c>
      <c r="BK177" s="99">
        <v>59.336666666666666</v>
      </c>
      <c r="BL177" s="99">
        <v>10.246666666666666</v>
      </c>
      <c r="BM177" s="99">
        <v>11.26</v>
      </c>
    </row>
    <row r="178" spans="1:65" x14ac:dyDescent="0.35">
      <c r="A178" s="13">
        <v>3720500300</v>
      </c>
      <c r="B178" s="14" t="s">
        <v>485</v>
      </c>
      <c r="C178" s="14" t="s">
        <v>491</v>
      </c>
      <c r="D178" s="14" t="s">
        <v>492</v>
      </c>
      <c r="E178" s="99">
        <v>13.866666666666667</v>
      </c>
      <c r="F178" s="99">
        <v>6.2682307829498844</v>
      </c>
      <c r="G178" s="99">
        <v>5.1222222222222218</v>
      </c>
      <c r="H178" s="99">
        <v>1.392222222222222</v>
      </c>
      <c r="I178" s="99">
        <v>1.2800000000000002</v>
      </c>
      <c r="J178" s="99">
        <v>4.6144444444444446</v>
      </c>
      <c r="K178" s="99">
        <v>4.2111111111111112</v>
      </c>
      <c r="L178" s="99">
        <v>1.6677777777777776</v>
      </c>
      <c r="M178" s="99">
        <v>4.68</v>
      </c>
      <c r="N178" s="99">
        <v>4.9833333333333334</v>
      </c>
      <c r="O178" s="99">
        <v>0.55999999999999994</v>
      </c>
      <c r="P178" s="99">
        <v>1.8755555555555554</v>
      </c>
      <c r="Q178" s="99">
        <v>3.9977777777777774</v>
      </c>
      <c r="R178" s="99">
        <v>4.554444444444445</v>
      </c>
      <c r="S178" s="99">
        <v>5.8955555555555561</v>
      </c>
      <c r="T178" s="99">
        <v>4.1922222222222221</v>
      </c>
      <c r="U178" s="99">
        <v>5.3177777777777777</v>
      </c>
      <c r="V178" s="99">
        <v>1.7177777777777778</v>
      </c>
      <c r="W178" s="99">
        <v>2.4855555555555555</v>
      </c>
      <c r="X178" s="99">
        <v>2.1022222222222222</v>
      </c>
      <c r="Y178" s="99">
        <v>20.106666666666666</v>
      </c>
      <c r="Z178" s="99">
        <v>7.2522222222222217</v>
      </c>
      <c r="AA178" s="99">
        <v>3.9122222222222227</v>
      </c>
      <c r="AB178" s="99">
        <v>1.9188888888888886</v>
      </c>
      <c r="AC178" s="99">
        <v>4.0322222222222228</v>
      </c>
      <c r="AD178" s="99">
        <v>2.8555555555555556</v>
      </c>
      <c r="AE178" s="92">
        <v>1566.51</v>
      </c>
      <c r="AF178" s="92">
        <v>647592.66666666663</v>
      </c>
      <c r="AG178" s="100">
        <v>6.7786666666666662</v>
      </c>
      <c r="AH178" s="92">
        <v>3159.2955059481483</v>
      </c>
      <c r="AI178" s="99" t="s">
        <v>810</v>
      </c>
      <c r="AJ178" s="99">
        <v>91.193042057461597</v>
      </c>
      <c r="AK178" s="99">
        <v>76.695230806135157</v>
      </c>
      <c r="AL178" s="99">
        <v>167.89</v>
      </c>
      <c r="AM178" s="99">
        <v>189.90344999999999</v>
      </c>
      <c r="AN178" s="99">
        <v>53.316666666666663</v>
      </c>
      <c r="AO178" s="101">
        <v>3.2928333333333328</v>
      </c>
      <c r="AP178" s="99">
        <v>143.73666666666668</v>
      </c>
      <c r="AQ178" s="99">
        <v>148.29</v>
      </c>
      <c r="AR178" s="99">
        <v>115.52</v>
      </c>
      <c r="AS178" s="99">
        <v>10.766666666666666</v>
      </c>
      <c r="AT178" s="99">
        <v>467.33666666666664</v>
      </c>
      <c r="AU178" s="99">
        <v>4.9233333333333329</v>
      </c>
      <c r="AV178" s="99">
        <v>10.956666666666669</v>
      </c>
      <c r="AW178" s="99">
        <v>4.7866666666666662</v>
      </c>
      <c r="AX178" s="99">
        <v>18.25</v>
      </c>
      <c r="AY178" s="99">
        <v>59.75</v>
      </c>
      <c r="AZ178" s="99">
        <v>3.8066666666666666</v>
      </c>
      <c r="BA178" s="99">
        <v>1.2722222222222221</v>
      </c>
      <c r="BB178" s="99">
        <v>18.003333333333334</v>
      </c>
      <c r="BC178" s="99">
        <v>27.040000000000003</v>
      </c>
      <c r="BD178" s="99">
        <v>20.156666666666666</v>
      </c>
      <c r="BE178" s="99">
        <v>34.166666666666664</v>
      </c>
      <c r="BF178" s="99">
        <v>82.100000000000009</v>
      </c>
      <c r="BG178" s="99">
        <v>12.221666666666669</v>
      </c>
      <c r="BH178" s="99">
        <v>13.553333333333335</v>
      </c>
      <c r="BI178" s="99">
        <v>21.666666666666668</v>
      </c>
      <c r="BJ178" s="99">
        <v>3.6333333333333333</v>
      </c>
      <c r="BK178" s="99">
        <v>61.609999999999992</v>
      </c>
      <c r="BL178" s="99">
        <v>10.465555555555556</v>
      </c>
      <c r="BM178" s="99">
        <v>11.661111111111111</v>
      </c>
    </row>
    <row r="179" spans="1:65" x14ac:dyDescent="0.35">
      <c r="A179" s="13">
        <v>3716740350</v>
      </c>
      <c r="B179" s="14" t="s">
        <v>485</v>
      </c>
      <c r="C179" s="14" t="s">
        <v>488</v>
      </c>
      <c r="D179" s="14" t="s">
        <v>489</v>
      </c>
      <c r="E179" s="99">
        <v>13.876666666666665</v>
      </c>
      <c r="F179" s="99">
        <v>6.115100775193798</v>
      </c>
      <c r="G179" s="99">
        <v>5.0766666666666671</v>
      </c>
      <c r="H179" s="99">
        <v>1.55</v>
      </c>
      <c r="I179" s="99">
        <v>1.2466666666666668</v>
      </c>
      <c r="J179" s="99">
        <v>4.6599999999999993</v>
      </c>
      <c r="K179" s="99">
        <v>4.2200000000000006</v>
      </c>
      <c r="L179" s="99">
        <v>1.6566666666666665</v>
      </c>
      <c r="M179" s="99">
        <v>4.5333333333333332</v>
      </c>
      <c r="N179" s="99">
        <v>5.2966666666666669</v>
      </c>
      <c r="O179" s="99">
        <v>0.58333333333333337</v>
      </c>
      <c r="P179" s="99">
        <v>1.8333333333333333</v>
      </c>
      <c r="Q179" s="99">
        <v>3.9933333333333336</v>
      </c>
      <c r="R179" s="99">
        <v>4.5200000000000005</v>
      </c>
      <c r="S179" s="99">
        <v>5.8633333333333333</v>
      </c>
      <c r="T179" s="99">
        <v>4.246666666666667</v>
      </c>
      <c r="U179" s="99">
        <v>5.246666666666667</v>
      </c>
      <c r="V179" s="99">
        <v>1.7366666666666666</v>
      </c>
      <c r="W179" s="99">
        <v>2.4899999999999998</v>
      </c>
      <c r="X179" s="99">
        <v>2.1033333333333331</v>
      </c>
      <c r="Y179" s="99">
        <v>19.893333333333331</v>
      </c>
      <c r="Z179" s="99">
        <v>7.1333333333333329</v>
      </c>
      <c r="AA179" s="99">
        <v>3.9299999999999997</v>
      </c>
      <c r="AB179" s="99">
        <v>1.9166666666666667</v>
      </c>
      <c r="AC179" s="99">
        <v>3.9899999999999998</v>
      </c>
      <c r="AD179" s="99">
        <v>2.85</v>
      </c>
      <c r="AE179" s="92">
        <v>1483.9166666666667</v>
      </c>
      <c r="AF179" s="92">
        <v>414268.66666666669</v>
      </c>
      <c r="AG179" s="100">
        <v>6.6824444444444451</v>
      </c>
      <c r="AH179" s="92">
        <v>2004.7818374781345</v>
      </c>
      <c r="AI179" s="99">
        <v>160.96010961360903</v>
      </c>
      <c r="AJ179" s="99" t="s">
        <v>810</v>
      </c>
      <c r="AK179" s="99" t="s">
        <v>810</v>
      </c>
      <c r="AL179" s="99">
        <v>160.96010961360903</v>
      </c>
      <c r="AM179" s="99">
        <v>187.97065000000001</v>
      </c>
      <c r="AN179" s="99">
        <v>57.919999999999995</v>
      </c>
      <c r="AO179" s="101">
        <v>3.1948333333333334</v>
      </c>
      <c r="AP179" s="99">
        <v>131.75</v>
      </c>
      <c r="AQ179" s="99">
        <v>157.26666666666668</v>
      </c>
      <c r="AR179" s="99">
        <v>130.26000000000002</v>
      </c>
      <c r="AS179" s="99">
        <v>10.780000000000001</v>
      </c>
      <c r="AT179" s="99">
        <v>483.22333333333336</v>
      </c>
      <c r="AU179" s="99">
        <v>4.8999999999999995</v>
      </c>
      <c r="AV179" s="99">
        <v>11.643333333333333</v>
      </c>
      <c r="AW179" s="99">
        <v>5.0199999999999996</v>
      </c>
      <c r="AX179" s="99">
        <v>30.016666666666666</v>
      </c>
      <c r="AY179" s="99">
        <v>39.6</v>
      </c>
      <c r="AZ179" s="99">
        <v>3.75</v>
      </c>
      <c r="BA179" s="99">
        <v>1.3399999999999999</v>
      </c>
      <c r="BB179" s="99">
        <v>15.33</v>
      </c>
      <c r="BC179" s="99">
        <v>51.706666666666671</v>
      </c>
      <c r="BD179" s="99">
        <v>25.23</v>
      </c>
      <c r="BE179" s="99">
        <v>38.896666666666668</v>
      </c>
      <c r="BF179" s="99">
        <v>83.053333333333327</v>
      </c>
      <c r="BG179" s="99">
        <v>14.271388888888888</v>
      </c>
      <c r="BH179" s="99">
        <v>13.666666666666666</v>
      </c>
      <c r="BI179" s="99">
        <v>18.626666666666665</v>
      </c>
      <c r="BJ179" s="99">
        <v>4.1866666666666665</v>
      </c>
      <c r="BK179" s="99">
        <v>78.976666666666674</v>
      </c>
      <c r="BL179" s="99">
        <v>10.313333333333333</v>
      </c>
      <c r="BM179" s="99">
        <v>11.71</v>
      </c>
    </row>
    <row r="180" spans="1:65" x14ac:dyDescent="0.35">
      <c r="A180" s="13">
        <v>3720500440</v>
      </c>
      <c r="B180" s="14" t="s">
        <v>485</v>
      </c>
      <c r="C180" s="14" t="s">
        <v>491</v>
      </c>
      <c r="D180" s="14" t="s">
        <v>851</v>
      </c>
      <c r="E180" s="99">
        <v>14.121396502218744</v>
      </c>
      <c r="F180" s="99">
        <v>6.2846666666666664</v>
      </c>
      <c r="G180" s="99">
        <v>5.3027996442072496</v>
      </c>
      <c r="H180" s="99">
        <v>1.3646129541864138</v>
      </c>
      <c r="I180" s="99">
        <v>1.3204878048780486</v>
      </c>
      <c r="J180" s="99">
        <v>4.6390076148366495</v>
      </c>
      <c r="K180" s="99">
        <v>4.3207851335656215</v>
      </c>
      <c r="L180" s="99">
        <v>1.7285808580858086</v>
      </c>
      <c r="M180" s="99">
        <v>4.7597468354430381</v>
      </c>
      <c r="N180" s="99">
        <v>4.9900000000000011</v>
      </c>
      <c r="O180" s="99">
        <v>0.54999999999999993</v>
      </c>
      <c r="P180" s="99">
        <v>1.8878088578088577</v>
      </c>
      <c r="Q180" s="99">
        <v>4.1225092041914477</v>
      </c>
      <c r="R180" s="99">
        <v>4.6225209256523883</v>
      </c>
      <c r="S180" s="99">
        <v>6.1057978723404256</v>
      </c>
      <c r="T180" s="99">
        <v>4.4001806378775052</v>
      </c>
      <c r="U180" s="99">
        <v>5.3321093911248711</v>
      </c>
      <c r="V180" s="99">
        <v>1.8307031778228531</v>
      </c>
      <c r="W180" s="99">
        <v>2.5682738095238098</v>
      </c>
      <c r="X180" s="99">
        <v>2.222711402073104</v>
      </c>
      <c r="Y180" s="99">
        <v>20.32799511002445</v>
      </c>
      <c r="Z180" s="99">
        <v>7.737682314732802</v>
      </c>
      <c r="AA180" s="99">
        <v>4.0411406518010295</v>
      </c>
      <c r="AB180" s="99">
        <v>2.0036194029850751</v>
      </c>
      <c r="AC180" s="99">
        <v>4.1400403341976375</v>
      </c>
      <c r="AD180" s="99">
        <v>2.9640886699507387</v>
      </c>
      <c r="AE180" s="92">
        <v>1744.0033333333333</v>
      </c>
      <c r="AF180" s="92">
        <v>498199.33333333331</v>
      </c>
      <c r="AG180" s="100">
        <v>6.9568666666666665</v>
      </c>
      <c r="AH180" s="92">
        <v>2475.9875292651486</v>
      </c>
      <c r="AI180" s="99">
        <v>161.7128411690685</v>
      </c>
      <c r="AJ180" s="99" t="s">
        <v>810</v>
      </c>
      <c r="AK180" s="99" t="s">
        <v>810</v>
      </c>
      <c r="AL180" s="99">
        <v>161.7128411690685</v>
      </c>
      <c r="AM180" s="99">
        <v>186.82195000000002</v>
      </c>
      <c r="AN180" s="99">
        <v>42.846666666666664</v>
      </c>
      <c r="AO180" s="101">
        <v>3.3182500000000004</v>
      </c>
      <c r="AP180" s="99">
        <v>126.46</v>
      </c>
      <c r="AQ180" s="99">
        <v>146.71333333333334</v>
      </c>
      <c r="AR180" s="99">
        <v>136.77333333333334</v>
      </c>
      <c r="AS180" s="99">
        <v>10.936480446927375</v>
      </c>
      <c r="AT180" s="99">
        <v>385.25666666666666</v>
      </c>
      <c r="AU180" s="99">
        <v>5.330000000000001</v>
      </c>
      <c r="AV180" s="99">
        <v>10.726666666666667</v>
      </c>
      <c r="AW180" s="99">
        <v>4.8933333333333335</v>
      </c>
      <c r="AX180" s="99">
        <v>28.2</v>
      </c>
      <c r="AY180" s="99">
        <v>50.333333333333336</v>
      </c>
      <c r="AZ180" s="99">
        <v>3.8453276353276351</v>
      </c>
      <c r="BA180" s="99">
        <v>1.3329729729729729</v>
      </c>
      <c r="BB180" s="99">
        <v>18.59</v>
      </c>
      <c r="BC180" s="99">
        <v>36.896666666666668</v>
      </c>
      <c r="BD180" s="99">
        <v>27.320000000000004</v>
      </c>
      <c r="BE180" s="99">
        <v>29.290000000000003</v>
      </c>
      <c r="BF180" s="99">
        <v>78.653333333333336</v>
      </c>
      <c r="BG180" s="99">
        <v>12.604722222222222</v>
      </c>
      <c r="BH180" s="99">
        <v>12.186666666666667</v>
      </c>
      <c r="BI180" s="99">
        <v>20</v>
      </c>
      <c r="BJ180" s="99">
        <v>3.19</v>
      </c>
      <c r="BK180" s="99">
        <v>71.47</v>
      </c>
      <c r="BL180" s="99">
        <v>10.457981845049611</v>
      </c>
      <c r="BM180" s="99">
        <v>12.016880503144655</v>
      </c>
    </row>
    <row r="181" spans="1:65" x14ac:dyDescent="0.35">
      <c r="A181" s="13">
        <v>3739580740</v>
      </c>
      <c r="B181" s="14" t="s">
        <v>485</v>
      </c>
      <c r="C181" s="14" t="s">
        <v>493</v>
      </c>
      <c r="D181" s="14" t="s">
        <v>494</v>
      </c>
      <c r="E181" s="99">
        <v>13.788333333333332</v>
      </c>
      <c r="F181" s="99">
        <v>6.1263333333333323</v>
      </c>
      <c r="G181" s="99">
        <v>5.0549999999999997</v>
      </c>
      <c r="H181" s="99">
        <v>1.5033333333333332</v>
      </c>
      <c r="I181" s="99">
        <v>1.3</v>
      </c>
      <c r="J181" s="99">
        <v>4.6066666666666665</v>
      </c>
      <c r="K181" s="99">
        <v>3.7699999999999996</v>
      </c>
      <c r="L181" s="99">
        <v>1.6166666666666665</v>
      </c>
      <c r="M181" s="99">
        <v>4.5766666666666671</v>
      </c>
      <c r="N181" s="99">
        <v>5.0516666666666667</v>
      </c>
      <c r="O181" s="99">
        <v>0.55666666666666664</v>
      </c>
      <c r="P181" s="99">
        <v>1.7850000000000001</v>
      </c>
      <c r="Q181" s="99">
        <v>4.0200000000000005</v>
      </c>
      <c r="R181" s="99">
        <v>4.3966666666666674</v>
      </c>
      <c r="S181" s="99">
        <v>5.5316666666666663</v>
      </c>
      <c r="T181" s="99">
        <v>4.0366666666666662</v>
      </c>
      <c r="U181" s="99">
        <v>5.1533333333333333</v>
      </c>
      <c r="V181" s="99">
        <v>1.6933333333333334</v>
      </c>
      <c r="W181" s="99">
        <v>2.4516666666666667</v>
      </c>
      <c r="X181" s="99">
        <v>2.1316666666666664</v>
      </c>
      <c r="Y181" s="99">
        <v>20.215</v>
      </c>
      <c r="Z181" s="99">
        <v>6.5883333333333338</v>
      </c>
      <c r="AA181" s="99">
        <v>3.7783333333333338</v>
      </c>
      <c r="AB181" s="99">
        <v>1.7683333333333333</v>
      </c>
      <c r="AC181" s="99">
        <v>4.0066666666666668</v>
      </c>
      <c r="AD181" s="99">
        <v>2.7550000000000003</v>
      </c>
      <c r="AE181" s="92">
        <v>1700.6899999999998</v>
      </c>
      <c r="AF181" s="92">
        <v>437451.66666666669</v>
      </c>
      <c r="AG181" s="100">
        <v>6.6830952380952384</v>
      </c>
      <c r="AH181" s="92">
        <v>2113.733681661201</v>
      </c>
      <c r="AI181" s="99" t="s">
        <v>810</v>
      </c>
      <c r="AJ181" s="99">
        <v>114.75385002895685</v>
      </c>
      <c r="AK181" s="99">
        <v>76.974197904301306</v>
      </c>
      <c r="AL181" s="99">
        <v>191.72</v>
      </c>
      <c r="AM181" s="99">
        <v>186.28390000000002</v>
      </c>
      <c r="AN181" s="99">
        <v>50</v>
      </c>
      <c r="AO181" s="101">
        <v>3.3591111111111114</v>
      </c>
      <c r="AP181" s="99">
        <v>113.16666666666667</v>
      </c>
      <c r="AQ181" s="99">
        <v>146.11333333333332</v>
      </c>
      <c r="AR181" s="99">
        <v>149.5</v>
      </c>
      <c r="AS181" s="99">
        <v>10.906666666666666</v>
      </c>
      <c r="AT181" s="99">
        <v>438.8533333333333</v>
      </c>
      <c r="AU181" s="99">
        <v>4.8633333333333333</v>
      </c>
      <c r="AV181" s="99">
        <v>10.790000000000001</v>
      </c>
      <c r="AW181" s="99">
        <v>4.8233333333333333</v>
      </c>
      <c r="AX181" s="99">
        <v>26.096666666666664</v>
      </c>
      <c r="AY181" s="99">
        <v>53.193333333333328</v>
      </c>
      <c r="AZ181" s="99">
        <v>3.81</v>
      </c>
      <c r="BA181" s="99">
        <v>1.2699999999999998</v>
      </c>
      <c r="BB181" s="99">
        <v>18.303333333333338</v>
      </c>
      <c r="BC181" s="99">
        <v>31.383333333333336</v>
      </c>
      <c r="BD181" s="99">
        <v>27</v>
      </c>
      <c r="BE181" s="99">
        <v>34.5</v>
      </c>
      <c r="BF181" s="99">
        <v>100</v>
      </c>
      <c r="BG181" s="99">
        <v>13</v>
      </c>
      <c r="BH181" s="99">
        <v>12.673333333333332</v>
      </c>
      <c r="BI181" s="99">
        <v>20.2</v>
      </c>
      <c r="BJ181" s="99">
        <v>3.7600000000000002</v>
      </c>
      <c r="BK181" s="99">
        <v>60.443333333333328</v>
      </c>
      <c r="BL181" s="99">
        <v>10.35</v>
      </c>
      <c r="BM181" s="99">
        <v>11.646666666666667</v>
      </c>
    </row>
    <row r="182" spans="1:65" x14ac:dyDescent="0.35">
      <c r="A182" s="13">
        <v>3716740755</v>
      </c>
      <c r="B182" s="14" t="s">
        <v>485</v>
      </c>
      <c r="C182" s="14" t="s">
        <v>488</v>
      </c>
      <c r="D182" s="14" t="s">
        <v>490</v>
      </c>
      <c r="E182" s="99">
        <v>13.876666666666667</v>
      </c>
      <c r="F182" s="99">
        <v>5.9285333333333332</v>
      </c>
      <c r="G182" s="99">
        <v>4.8600000000000003</v>
      </c>
      <c r="H182" s="99">
        <v>1.5866666666666667</v>
      </c>
      <c r="I182" s="99">
        <v>1.1166666666666665</v>
      </c>
      <c r="J182" s="99">
        <v>4.5733333333333333</v>
      </c>
      <c r="K182" s="99">
        <v>3.8800000000000003</v>
      </c>
      <c r="L182" s="99">
        <v>1.5666666666666667</v>
      </c>
      <c r="M182" s="99">
        <v>4.38</v>
      </c>
      <c r="N182" s="99">
        <v>5.1766666666666667</v>
      </c>
      <c r="O182" s="99">
        <v>0.70735349999999997</v>
      </c>
      <c r="P182" s="99">
        <v>1.8099999999999998</v>
      </c>
      <c r="Q182" s="99">
        <v>3.6966666666666668</v>
      </c>
      <c r="R182" s="99">
        <v>4.4733333333333327</v>
      </c>
      <c r="S182" s="99">
        <v>5.6066666666666665</v>
      </c>
      <c r="T182" s="99">
        <v>4.0199999999999996</v>
      </c>
      <c r="U182" s="99">
        <v>5.07</v>
      </c>
      <c r="V182" s="99">
        <v>1.5233333333333334</v>
      </c>
      <c r="W182" s="99">
        <v>2.4026666666666667</v>
      </c>
      <c r="X182" s="99">
        <v>1.92</v>
      </c>
      <c r="Y182" s="99">
        <v>18.753333333333334</v>
      </c>
      <c r="Z182" s="99">
        <v>6.9266666666666667</v>
      </c>
      <c r="AA182" s="99">
        <v>3.6</v>
      </c>
      <c r="AB182" s="99">
        <v>1.7300000000000002</v>
      </c>
      <c r="AC182" s="99">
        <v>3.7900000000000005</v>
      </c>
      <c r="AD182" s="99">
        <v>2.72</v>
      </c>
      <c r="AE182" s="92">
        <v>1379.4433333333334</v>
      </c>
      <c r="AF182" s="92">
        <v>368363.33333333331</v>
      </c>
      <c r="AG182" s="100">
        <v>6.846111111111111</v>
      </c>
      <c r="AH182" s="92">
        <v>1813.0234155381997</v>
      </c>
      <c r="AI182" s="99" t="s">
        <v>810</v>
      </c>
      <c r="AJ182" s="99">
        <v>104.119652625</v>
      </c>
      <c r="AK182" s="99">
        <v>97.021052153346048</v>
      </c>
      <c r="AL182" s="99">
        <v>201.14</v>
      </c>
      <c r="AM182" s="99">
        <v>187.3229</v>
      </c>
      <c r="AN182" s="99">
        <v>63.55333333333332</v>
      </c>
      <c r="AO182" s="101">
        <v>3.4450833333333328</v>
      </c>
      <c r="AP182" s="99">
        <v>141.55666666666664</v>
      </c>
      <c r="AQ182" s="99">
        <v>136.37666666666667</v>
      </c>
      <c r="AR182" s="99">
        <v>100.16666666666667</v>
      </c>
      <c r="AS182" s="99">
        <v>10.236666666666666</v>
      </c>
      <c r="AT182" s="99">
        <v>429.52</v>
      </c>
      <c r="AU182" s="99">
        <v>5.6000000000000005</v>
      </c>
      <c r="AV182" s="99">
        <v>10.466666666666667</v>
      </c>
      <c r="AW182" s="99">
        <v>4.74</v>
      </c>
      <c r="AX182" s="99">
        <v>19</v>
      </c>
      <c r="AY182" s="99">
        <v>29.583333333333332</v>
      </c>
      <c r="AZ182" s="99">
        <v>3.65</v>
      </c>
      <c r="BA182" s="99">
        <v>1.0866666666666667</v>
      </c>
      <c r="BB182" s="99">
        <v>15.660000000000002</v>
      </c>
      <c r="BC182" s="99">
        <v>34.363333333333337</v>
      </c>
      <c r="BD182" s="99">
        <v>19.696666666666669</v>
      </c>
      <c r="BE182" s="99">
        <v>30.966666666666669</v>
      </c>
      <c r="BF182" s="99">
        <v>78.056666666666672</v>
      </c>
      <c r="BG182" s="99">
        <v>8.25</v>
      </c>
      <c r="BH182" s="99">
        <v>10.273333333333333</v>
      </c>
      <c r="BI182" s="99">
        <v>11</v>
      </c>
      <c r="BJ182" s="99">
        <v>3.4266666666666663</v>
      </c>
      <c r="BK182" s="99">
        <v>81.666666666666671</v>
      </c>
      <c r="BL182" s="99">
        <v>10.293333333333333</v>
      </c>
      <c r="BM182" s="99">
        <v>12.106666666666667</v>
      </c>
    </row>
    <row r="183" spans="1:65" x14ac:dyDescent="0.35">
      <c r="A183" s="13">
        <v>3749180825</v>
      </c>
      <c r="B183" s="14" t="s">
        <v>485</v>
      </c>
      <c r="C183" s="14" t="s">
        <v>495</v>
      </c>
      <c r="D183" s="14" t="s">
        <v>496</v>
      </c>
      <c r="E183" s="99">
        <v>14.010977742131866</v>
      </c>
      <c r="F183" s="99">
        <v>5.7435088312978211</v>
      </c>
      <c r="G183" s="99">
        <v>4.7562479672490623</v>
      </c>
      <c r="H183" s="99">
        <v>1.3884315900159001</v>
      </c>
      <c r="I183" s="99">
        <v>1.1544926517276934</v>
      </c>
      <c r="J183" s="99">
        <v>4.552914191984839</v>
      </c>
      <c r="K183" s="99">
        <v>4.0265683467457416</v>
      </c>
      <c r="L183" s="99">
        <v>1.5924876219738568</v>
      </c>
      <c r="M183" s="99">
        <v>4.4003750885450215</v>
      </c>
      <c r="N183" s="99">
        <v>5.2058507252677764</v>
      </c>
      <c r="O183" s="99">
        <v>0.56818247709491387</v>
      </c>
      <c r="P183" s="99">
        <v>1.8555759882367846</v>
      </c>
      <c r="Q183" s="99">
        <v>3.7520599273668722</v>
      </c>
      <c r="R183" s="99">
        <v>4.4653780278063868</v>
      </c>
      <c r="S183" s="99">
        <v>5.6920862067322204</v>
      </c>
      <c r="T183" s="99">
        <v>3.8090928580445449</v>
      </c>
      <c r="U183" s="99">
        <v>5.059612252926839</v>
      </c>
      <c r="V183" s="99">
        <v>1.5481763327255864</v>
      </c>
      <c r="W183" s="99">
        <v>2.3539874695542182</v>
      </c>
      <c r="X183" s="99">
        <v>1.9403097182168783</v>
      </c>
      <c r="Y183" s="99">
        <v>18.987951223593637</v>
      </c>
      <c r="Z183" s="99">
        <v>6.5333359009584058</v>
      </c>
      <c r="AA183" s="99">
        <v>3.5789101442365259</v>
      </c>
      <c r="AB183" s="99">
        <v>1.8048399794046379</v>
      </c>
      <c r="AC183" s="99">
        <v>3.8171062426335962</v>
      </c>
      <c r="AD183" s="99">
        <v>2.7435614989695196</v>
      </c>
      <c r="AE183" s="92">
        <v>904.05496233532403</v>
      </c>
      <c r="AF183" s="92">
        <v>315183.35651005636</v>
      </c>
      <c r="AG183" s="100">
        <v>6.6772700951893</v>
      </c>
      <c r="AH183" s="92">
        <v>1522.0457420741568</v>
      </c>
      <c r="AI183" s="99">
        <v>183.26510348011402</v>
      </c>
      <c r="AJ183" s="99" t="s">
        <v>810</v>
      </c>
      <c r="AK183" s="99" t="s">
        <v>810</v>
      </c>
      <c r="AL183" s="99">
        <v>183.26510348011402</v>
      </c>
      <c r="AM183" s="99">
        <v>186.66788060389138</v>
      </c>
      <c r="AN183" s="99">
        <v>15.826297556083292</v>
      </c>
      <c r="AO183" s="101">
        <v>3.4432613282741067</v>
      </c>
      <c r="AP183" s="99">
        <v>183.43568763860785</v>
      </c>
      <c r="AQ183" s="99">
        <v>194.38553728279749</v>
      </c>
      <c r="AR183" s="99">
        <v>137.936396189037</v>
      </c>
      <c r="AS183" s="99">
        <v>10.436086344843249</v>
      </c>
      <c r="AT183" s="99">
        <v>348.70876796291333</v>
      </c>
      <c r="AU183" s="99">
        <v>4.9289520943754956</v>
      </c>
      <c r="AV183" s="99">
        <v>13.119163360729674</v>
      </c>
      <c r="AW183" s="99">
        <v>6.0346045207488173</v>
      </c>
      <c r="AX183" s="99">
        <v>13.432739878501915</v>
      </c>
      <c r="AY183" s="99">
        <v>27.710400926920425</v>
      </c>
      <c r="AZ183" s="99">
        <v>3.6315459137358808</v>
      </c>
      <c r="BA183" s="99">
        <v>1.272863827690234</v>
      </c>
      <c r="BB183" s="99">
        <v>13.026560300987532</v>
      </c>
      <c r="BC183" s="99">
        <v>26.044160688334468</v>
      </c>
      <c r="BD183" s="99">
        <v>20.916380170857558</v>
      </c>
      <c r="BE183" s="99">
        <v>29.038715844203068</v>
      </c>
      <c r="BF183" s="99">
        <v>103.03549149473476</v>
      </c>
      <c r="BG183" s="99">
        <v>16.6654388990051</v>
      </c>
      <c r="BH183" s="99">
        <v>6.2189508238836835</v>
      </c>
      <c r="BI183" s="99">
        <v>24.080281299372903</v>
      </c>
      <c r="BJ183" s="99">
        <v>2.8270783354180096</v>
      </c>
      <c r="BK183" s="99">
        <v>79.909119465156451</v>
      </c>
      <c r="BL183" s="99">
        <v>10.197384639423058</v>
      </c>
      <c r="BM183" s="99">
        <v>11.405725706290758</v>
      </c>
    </row>
    <row r="184" spans="1:65" x14ac:dyDescent="0.35">
      <c r="A184" s="13">
        <v>3749180950</v>
      </c>
      <c r="B184" s="14" t="s">
        <v>485</v>
      </c>
      <c r="C184" s="14" t="s">
        <v>495</v>
      </c>
      <c r="D184" s="14" t="s">
        <v>497</v>
      </c>
      <c r="E184" s="99">
        <v>13.959999999999999</v>
      </c>
      <c r="F184" s="99">
        <v>5.8058034528552467</v>
      </c>
      <c r="G184" s="99">
        <v>4.8066666666666675</v>
      </c>
      <c r="H184" s="99">
        <v>1.4066666666666665</v>
      </c>
      <c r="I184" s="99">
        <v>1.17</v>
      </c>
      <c r="J184" s="99">
        <v>4.5766666666666671</v>
      </c>
      <c r="K184" s="99">
        <v>3.9299999999999997</v>
      </c>
      <c r="L184" s="99">
        <v>1.5833333333333333</v>
      </c>
      <c r="M184" s="99">
        <v>4.4566666666666661</v>
      </c>
      <c r="N184" s="99">
        <v>5.0066666666666668</v>
      </c>
      <c r="O184" s="99">
        <v>0.63</v>
      </c>
      <c r="P184" s="99">
        <v>1.8099999999999998</v>
      </c>
      <c r="Q184" s="99">
        <v>3.8333333333333335</v>
      </c>
      <c r="R184" s="99">
        <v>4.4633333333333338</v>
      </c>
      <c r="S184" s="99">
        <v>5.669999999999999</v>
      </c>
      <c r="T184" s="99">
        <v>3.9933333333333336</v>
      </c>
      <c r="U184" s="99">
        <v>5.19</v>
      </c>
      <c r="V184" s="99">
        <v>1.5766666666666669</v>
      </c>
      <c r="W184" s="99">
        <v>2.4266666666666672</v>
      </c>
      <c r="X184" s="99">
        <v>1.9800000000000002</v>
      </c>
      <c r="Y184" s="99">
        <v>19.066666666666663</v>
      </c>
      <c r="Z184" s="99">
        <v>6.8566666666666665</v>
      </c>
      <c r="AA184" s="99">
        <v>3.7733333333333334</v>
      </c>
      <c r="AB184" s="99">
        <v>1.8433333333333335</v>
      </c>
      <c r="AC184" s="99">
        <v>3.8933333333333331</v>
      </c>
      <c r="AD184" s="99">
        <v>2.7633333333333332</v>
      </c>
      <c r="AE184" s="92">
        <v>1224.8166666666666</v>
      </c>
      <c r="AF184" s="92">
        <v>359314.66666666669</v>
      </c>
      <c r="AG184" s="100">
        <v>6.6944444444444438</v>
      </c>
      <c r="AH184" s="92">
        <v>1737.7876408011832</v>
      </c>
      <c r="AI184" s="99">
        <v>163.41132031424149</v>
      </c>
      <c r="AJ184" s="99" t="s">
        <v>810</v>
      </c>
      <c r="AK184" s="99" t="s">
        <v>810</v>
      </c>
      <c r="AL184" s="99">
        <v>163.41132031424149</v>
      </c>
      <c r="AM184" s="99">
        <v>186.82195000000002</v>
      </c>
      <c r="AN184" s="99">
        <v>48.776666666666664</v>
      </c>
      <c r="AO184" s="101">
        <v>3.3146</v>
      </c>
      <c r="AP184" s="99">
        <v>147.25</v>
      </c>
      <c r="AQ184" s="99">
        <v>157.27666666666667</v>
      </c>
      <c r="AR184" s="99">
        <v>126.55666666666667</v>
      </c>
      <c r="AS184" s="99">
        <v>10.473333333333334</v>
      </c>
      <c r="AT184" s="99">
        <v>548.32666666666671</v>
      </c>
      <c r="AU184" s="99">
        <v>5.7733333333333334</v>
      </c>
      <c r="AV184" s="99">
        <v>11.339999999999998</v>
      </c>
      <c r="AW184" s="99">
        <v>4.8233333333333333</v>
      </c>
      <c r="AX184" s="99">
        <v>22.166666666666668</v>
      </c>
      <c r="AY184" s="99">
        <v>52.723333333333336</v>
      </c>
      <c r="AZ184" s="99">
        <v>3.64</v>
      </c>
      <c r="BA184" s="99">
        <v>1.2466666666666668</v>
      </c>
      <c r="BB184" s="99">
        <v>19.39</v>
      </c>
      <c r="BC184" s="99">
        <v>38.49666666666667</v>
      </c>
      <c r="BD184" s="99">
        <v>32.386666666666663</v>
      </c>
      <c r="BE184" s="99">
        <v>36.473333333333336</v>
      </c>
      <c r="BF184" s="99">
        <v>135.22333333333333</v>
      </c>
      <c r="BG184" s="99">
        <v>6.333333333333333</v>
      </c>
      <c r="BH184" s="99">
        <v>11.576666666666668</v>
      </c>
      <c r="BI184" s="99">
        <v>20</v>
      </c>
      <c r="BJ184" s="99">
        <v>3.2933333333333334</v>
      </c>
      <c r="BK184" s="99">
        <v>74.666666666666671</v>
      </c>
      <c r="BL184" s="99">
        <v>10.173333333333332</v>
      </c>
      <c r="BM184" s="99">
        <v>11.536666666666667</v>
      </c>
    </row>
    <row r="185" spans="1:65" x14ac:dyDescent="0.35">
      <c r="A185" s="13">
        <v>3813900200</v>
      </c>
      <c r="B185" s="14" t="s">
        <v>498</v>
      </c>
      <c r="C185" s="14" t="s">
        <v>499</v>
      </c>
      <c r="D185" s="14" t="s">
        <v>500</v>
      </c>
      <c r="E185" s="99">
        <v>13.96</v>
      </c>
      <c r="F185" s="99">
        <v>5.2947393939393939</v>
      </c>
      <c r="G185" s="99">
        <v>4.5966666666666667</v>
      </c>
      <c r="H185" s="99">
        <v>1.38</v>
      </c>
      <c r="I185" s="99">
        <v>1.1466666666666667</v>
      </c>
      <c r="J185" s="99">
        <v>4.4866666666666672</v>
      </c>
      <c r="K185" s="99">
        <v>3.69</v>
      </c>
      <c r="L185" s="99">
        <v>1.5533333333333335</v>
      </c>
      <c r="M185" s="99">
        <v>3.97</v>
      </c>
      <c r="N185" s="99">
        <v>4.626666666666666</v>
      </c>
      <c r="O185" s="99">
        <v>0.78853983669901007</v>
      </c>
      <c r="P185" s="99">
        <v>1.9433333333333334</v>
      </c>
      <c r="Q185" s="99">
        <v>3.7766666666666668</v>
      </c>
      <c r="R185" s="99">
        <v>4.2033333333333331</v>
      </c>
      <c r="S185" s="99">
        <v>6.05</v>
      </c>
      <c r="T185" s="99">
        <v>3.6133333333333333</v>
      </c>
      <c r="U185" s="99">
        <v>5.0466666666666669</v>
      </c>
      <c r="V185" s="99">
        <v>1.4233333333333331</v>
      </c>
      <c r="W185" s="99">
        <v>2.3466666666666667</v>
      </c>
      <c r="X185" s="99">
        <v>1.9633333333333336</v>
      </c>
      <c r="Y185" s="99">
        <v>19.38</v>
      </c>
      <c r="Z185" s="99">
        <v>6.6099999999999994</v>
      </c>
      <c r="AA185" s="99">
        <v>3.2433333333333336</v>
      </c>
      <c r="AB185" s="99">
        <v>1.6133333333333333</v>
      </c>
      <c r="AC185" s="99">
        <v>3.5533333333333332</v>
      </c>
      <c r="AD185" s="99">
        <v>2.5266666666666668</v>
      </c>
      <c r="AE185" s="92">
        <v>1142.8733333333332</v>
      </c>
      <c r="AF185" s="92">
        <v>491840</v>
      </c>
      <c r="AG185" s="100">
        <v>6.4301666666666675</v>
      </c>
      <c r="AH185" s="92">
        <v>2313.8554391719858</v>
      </c>
      <c r="AI185" s="99" t="s">
        <v>810</v>
      </c>
      <c r="AJ185" s="99">
        <v>77.62321703395871</v>
      </c>
      <c r="AK185" s="99">
        <v>89.035201314041629</v>
      </c>
      <c r="AL185" s="99">
        <v>166.66000000000003</v>
      </c>
      <c r="AM185" s="99">
        <v>192.28195000000002</v>
      </c>
      <c r="AN185" s="99">
        <v>64.596666666666678</v>
      </c>
      <c r="AO185" s="101">
        <v>3.3403749999999999</v>
      </c>
      <c r="AP185" s="99">
        <v>122.2</v>
      </c>
      <c r="AQ185" s="99">
        <v>182.31333333333336</v>
      </c>
      <c r="AR185" s="99">
        <v>115.16666666666667</v>
      </c>
      <c r="AS185" s="99">
        <v>10.206666666666665</v>
      </c>
      <c r="AT185" s="99">
        <v>544.09666666666669</v>
      </c>
      <c r="AU185" s="99">
        <v>5.4899999999999993</v>
      </c>
      <c r="AV185" s="99">
        <v>12.386666666666665</v>
      </c>
      <c r="AW185" s="99">
        <v>4.9033333333333324</v>
      </c>
      <c r="AX185" s="99">
        <v>23.666666666666668</v>
      </c>
      <c r="AY185" s="99">
        <v>42.24</v>
      </c>
      <c r="AZ185" s="99">
        <v>4.0466666666666669</v>
      </c>
      <c r="BA185" s="99">
        <v>1.1000000000000001</v>
      </c>
      <c r="BB185" s="99">
        <v>13.083333333333334</v>
      </c>
      <c r="BC185" s="99">
        <v>46.330000000000005</v>
      </c>
      <c r="BD185" s="99">
        <v>22.549999999999997</v>
      </c>
      <c r="BE185" s="99">
        <v>46.163333333333334</v>
      </c>
      <c r="BF185" s="99">
        <v>81.25</v>
      </c>
      <c r="BG185" s="99">
        <v>10.99</v>
      </c>
      <c r="BH185" s="99">
        <v>12</v>
      </c>
      <c r="BI185" s="99">
        <v>15.333333333333334</v>
      </c>
      <c r="BJ185" s="99">
        <v>3.8900000000000006</v>
      </c>
      <c r="BK185" s="99">
        <v>55.043333333333329</v>
      </c>
      <c r="BL185" s="99">
        <v>10.561666666666666</v>
      </c>
      <c r="BM185" s="99">
        <v>10.36691358</v>
      </c>
    </row>
    <row r="186" spans="1:65" x14ac:dyDescent="0.35">
      <c r="A186" s="13">
        <v>3822020400</v>
      </c>
      <c r="B186" s="14" t="s">
        <v>498</v>
      </c>
      <c r="C186" s="14" t="s">
        <v>887</v>
      </c>
      <c r="D186" s="14" t="s">
        <v>888</v>
      </c>
      <c r="E186" s="99">
        <v>14.020000000000001</v>
      </c>
      <c r="F186" s="99">
        <v>5.7971266666666663</v>
      </c>
      <c r="G186" s="99">
        <v>5.0366666666666662</v>
      </c>
      <c r="H186" s="99">
        <v>1.4133333333333333</v>
      </c>
      <c r="I186" s="99">
        <v>1.17</v>
      </c>
      <c r="J186" s="99">
        <v>4.623333333333334</v>
      </c>
      <c r="K186" s="99">
        <v>3.7733333333333334</v>
      </c>
      <c r="L186" s="99">
        <v>1.6366666666666667</v>
      </c>
      <c r="M186" s="99">
        <v>4.4133333333333331</v>
      </c>
      <c r="N186" s="99">
        <v>4.8466666666666667</v>
      </c>
      <c r="O186" s="99">
        <v>0.63455616666666659</v>
      </c>
      <c r="P186" s="99">
        <v>1.9233333333333331</v>
      </c>
      <c r="Q186" s="99">
        <v>3.8566666666666669</v>
      </c>
      <c r="R186" s="99">
        <v>4.3599999999999994</v>
      </c>
      <c r="S186" s="99">
        <v>5.8066666666666675</v>
      </c>
      <c r="T186" s="99">
        <v>3.9500000000000006</v>
      </c>
      <c r="U186" s="99">
        <v>5.13</v>
      </c>
      <c r="V186" s="99">
        <v>1.6600000000000001</v>
      </c>
      <c r="W186" s="99">
        <v>2.4766666666666666</v>
      </c>
      <c r="X186" s="99">
        <v>2.0533333333333332</v>
      </c>
      <c r="Y186" s="99">
        <v>19.086666666666666</v>
      </c>
      <c r="Z186" s="99">
        <v>7.6833333333333336</v>
      </c>
      <c r="AA186" s="99">
        <v>3.59</v>
      </c>
      <c r="AB186" s="99">
        <v>1.7833333333333334</v>
      </c>
      <c r="AC186" s="99">
        <v>3.8033333333333332</v>
      </c>
      <c r="AD186" s="99">
        <v>2.7133333333333334</v>
      </c>
      <c r="AE186" s="92">
        <v>1667.25</v>
      </c>
      <c r="AF186" s="92">
        <v>340781</v>
      </c>
      <c r="AG186" s="100">
        <v>7.2056666666666658</v>
      </c>
      <c r="AH186" s="92">
        <v>1736.4697138831416</v>
      </c>
      <c r="AI186" s="99" t="s">
        <v>810</v>
      </c>
      <c r="AJ186" s="99">
        <v>79.111628921278978</v>
      </c>
      <c r="AK186" s="99">
        <v>110.52290501943475</v>
      </c>
      <c r="AL186" s="99">
        <v>189.63</v>
      </c>
      <c r="AM186" s="99">
        <v>194.5239</v>
      </c>
      <c r="AN186" s="99">
        <v>66.739999999999995</v>
      </c>
      <c r="AO186" s="101">
        <v>3.2286666666666668</v>
      </c>
      <c r="AP186" s="99">
        <v>105.58666666666666</v>
      </c>
      <c r="AQ186" s="99">
        <v>194.21333333333334</v>
      </c>
      <c r="AR186" s="99">
        <v>119.39333333333333</v>
      </c>
      <c r="AS186" s="99">
        <v>10.546666666666667</v>
      </c>
      <c r="AT186" s="99">
        <v>465.3</v>
      </c>
      <c r="AU186" s="99">
        <v>5.59</v>
      </c>
      <c r="AV186" s="99">
        <v>13.160000000000002</v>
      </c>
      <c r="AW186" s="99">
        <v>4.9466666666666663</v>
      </c>
      <c r="AX186" s="99">
        <v>27.916666666666668</v>
      </c>
      <c r="AY186" s="99">
        <v>39.733333333333334</v>
      </c>
      <c r="AZ186" s="99">
        <v>3.9333333333333331</v>
      </c>
      <c r="BA186" s="99">
        <v>1.37</v>
      </c>
      <c r="BB186" s="99">
        <v>20.333333333333332</v>
      </c>
      <c r="BC186" s="99">
        <v>40.773333333333333</v>
      </c>
      <c r="BD186" s="99">
        <v>44.5</v>
      </c>
      <c r="BE186" s="99">
        <v>41.323333333333331</v>
      </c>
      <c r="BF186" s="99">
        <v>121.53000000000002</v>
      </c>
      <c r="BG186" s="99">
        <v>8.3333333333333339</v>
      </c>
      <c r="BH186" s="99">
        <v>12.286666666666667</v>
      </c>
      <c r="BI186" s="99">
        <v>19</v>
      </c>
      <c r="BJ186" s="99">
        <v>3.69</v>
      </c>
      <c r="BK186" s="99">
        <v>68.13000000000001</v>
      </c>
      <c r="BL186" s="99">
        <v>10.49</v>
      </c>
      <c r="BM186" s="99">
        <v>12.15</v>
      </c>
    </row>
    <row r="187" spans="1:65" x14ac:dyDescent="0.35">
      <c r="A187" s="13">
        <v>3824220500</v>
      </c>
      <c r="B187" s="14" t="s">
        <v>498</v>
      </c>
      <c r="C187" s="14" t="s">
        <v>501</v>
      </c>
      <c r="D187" s="14" t="s">
        <v>502</v>
      </c>
      <c r="E187" s="99">
        <v>14.07</v>
      </c>
      <c r="F187" s="99">
        <v>5.5230081300813012</v>
      </c>
      <c r="G187" s="99">
        <v>4.5266666666666673</v>
      </c>
      <c r="H187" s="99">
        <v>1.3766666666666667</v>
      </c>
      <c r="I187" s="99">
        <v>1.1233333333333333</v>
      </c>
      <c r="J187" s="99">
        <v>4.4766666666666666</v>
      </c>
      <c r="K187" s="99">
        <v>3.72</v>
      </c>
      <c r="L187" s="99">
        <v>1.5433333333333332</v>
      </c>
      <c r="M187" s="99">
        <v>4.4533333333333331</v>
      </c>
      <c r="N187" s="99">
        <v>4.9433333333333334</v>
      </c>
      <c r="O187" s="99">
        <v>0.68423753915855945</v>
      </c>
      <c r="P187" s="99">
        <v>1.9466666666666665</v>
      </c>
      <c r="Q187" s="99">
        <v>3.5799999999999996</v>
      </c>
      <c r="R187" s="99">
        <v>4.3099999999999996</v>
      </c>
      <c r="S187" s="99">
        <v>5.8866666666666658</v>
      </c>
      <c r="T187" s="99">
        <v>3.5866666666666664</v>
      </c>
      <c r="U187" s="99">
        <v>5.1433333333333335</v>
      </c>
      <c r="V187" s="99">
        <v>1.4366666666666668</v>
      </c>
      <c r="W187" s="99">
        <v>2.3166666666666664</v>
      </c>
      <c r="X187" s="99">
        <v>1.95</v>
      </c>
      <c r="Y187" s="99">
        <v>18.790000000000003</v>
      </c>
      <c r="Z187" s="99">
        <v>6.5133333333333345</v>
      </c>
      <c r="AA187" s="99">
        <v>3.1666666666666665</v>
      </c>
      <c r="AB187" s="99">
        <v>1.6133333333333333</v>
      </c>
      <c r="AC187" s="99">
        <v>3.6966666666666668</v>
      </c>
      <c r="AD187" s="99">
        <v>2.5866666666666669</v>
      </c>
      <c r="AE187" s="92">
        <v>1221.25</v>
      </c>
      <c r="AF187" s="92">
        <v>409540.33333333331</v>
      </c>
      <c r="AG187" s="100">
        <v>6.5441666666666665</v>
      </c>
      <c r="AH187" s="92">
        <v>1952.9124464791973</v>
      </c>
      <c r="AI187" s="99" t="s">
        <v>810</v>
      </c>
      <c r="AJ187" s="99">
        <v>102.02240984796528</v>
      </c>
      <c r="AK187" s="99">
        <v>120.76708637164211</v>
      </c>
      <c r="AL187" s="99">
        <v>222.79</v>
      </c>
      <c r="AM187" s="99">
        <v>191.5239</v>
      </c>
      <c r="AN187" s="99">
        <v>57</v>
      </c>
      <c r="AO187" s="101">
        <v>3.2677499999999995</v>
      </c>
      <c r="AP187" s="99">
        <v>140.66666666666666</v>
      </c>
      <c r="AQ187" s="99">
        <v>169.5</v>
      </c>
      <c r="AR187" s="99">
        <v>96</v>
      </c>
      <c r="AS187" s="99">
        <v>10.063333333333333</v>
      </c>
      <c r="AT187" s="99">
        <v>517</v>
      </c>
      <c r="AU187" s="99">
        <v>6.59</v>
      </c>
      <c r="AV187" s="99">
        <v>10.49</v>
      </c>
      <c r="AW187" s="99">
        <v>4.8166666666666664</v>
      </c>
      <c r="AX187" s="99">
        <v>22.5</v>
      </c>
      <c r="AY187" s="99">
        <v>38</v>
      </c>
      <c r="AZ187" s="99">
        <v>3.8766666666666665</v>
      </c>
      <c r="BA187" s="99">
        <v>1.0433333333333332</v>
      </c>
      <c r="BB187" s="99">
        <v>13.826666666666666</v>
      </c>
      <c r="BC187" s="99">
        <v>36.663333333333334</v>
      </c>
      <c r="BD187" s="99">
        <v>22.909999999999997</v>
      </c>
      <c r="BE187" s="99">
        <v>29.27333333333333</v>
      </c>
      <c r="BF187" s="99">
        <v>80</v>
      </c>
      <c r="BG187" s="99">
        <v>8.3333333333333339</v>
      </c>
      <c r="BH187" s="99">
        <v>8.02</v>
      </c>
      <c r="BI187" s="99">
        <v>20</v>
      </c>
      <c r="BJ187" s="99">
        <v>2.78</v>
      </c>
      <c r="BK187" s="99">
        <v>65</v>
      </c>
      <c r="BL187" s="99">
        <v>10.113333333333335</v>
      </c>
      <c r="BM187" s="99">
        <v>10.623333333333333</v>
      </c>
    </row>
    <row r="188" spans="1:65" x14ac:dyDescent="0.35">
      <c r="A188" s="13">
        <v>3833500800</v>
      </c>
      <c r="B188" s="14" t="s">
        <v>498</v>
      </c>
      <c r="C188" s="14" t="s">
        <v>503</v>
      </c>
      <c r="D188" s="14" t="s">
        <v>504</v>
      </c>
      <c r="E188" s="99">
        <v>14.036666666666667</v>
      </c>
      <c r="F188" s="99">
        <v>5.618376068376068</v>
      </c>
      <c r="G188" s="99">
        <v>4.6000000000000005</v>
      </c>
      <c r="H188" s="99">
        <v>1.41</v>
      </c>
      <c r="I188" s="99">
        <v>1.1133333333333333</v>
      </c>
      <c r="J188" s="99">
        <v>4.4800000000000004</v>
      </c>
      <c r="K188" s="99">
        <v>3.8000000000000003</v>
      </c>
      <c r="L188" s="99">
        <v>1.5366666666666668</v>
      </c>
      <c r="M188" s="99">
        <v>4.2433333333333332</v>
      </c>
      <c r="N188" s="99">
        <v>4.6533333333333333</v>
      </c>
      <c r="O188" s="99">
        <v>0.58288447040328917</v>
      </c>
      <c r="P188" s="99">
        <v>1.9466666666666665</v>
      </c>
      <c r="Q188" s="99">
        <v>3.5366666666666666</v>
      </c>
      <c r="R188" s="99">
        <v>4.3899999999999997</v>
      </c>
      <c r="S188" s="99">
        <v>5.706666666666667</v>
      </c>
      <c r="T188" s="99">
        <v>3.5866666666666664</v>
      </c>
      <c r="U188" s="99">
        <v>5.0666666666666664</v>
      </c>
      <c r="V188" s="99">
        <v>1.4066666666666665</v>
      </c>
      <c r="W188" s="99">
        <v>2.3233333333333337</v>
      </c>
      <c r="X188" s="99">
        <v>1.9333333333333333</v>
      </c>
      <c r="Y188" s="99">
        <v>18.766666666666666</v>
      </c>
      <c r="Z188" s="99">
        <v>6.5133333333333328</v>
      </c>
      <c r="AA188" s="99">
        <v>3.1833333333333336</v>
      </c>
      <c r="AB188" s="99">
        <v>1.5833333333333333</v>
      </c>
      <c r="AC188" s="99">
        <v>3.7966666666666664</v>
      </c>
      <c r="AD188" s="99">
        <v>2.7033333333333331</v>
      </c>
      <c r="AE188" s="92">
        <v>1085.4433333333334</v>
      </c>
      <c r="AF188" s="92">
        <v>386539</v>
      </c>
      <c r="AG188" s="100">
        <v>6.9766666666666666</v>
      </c>
      <c r="AH188" s="92">
        <v>1924.6538369480988</v>
      </c>
      <c r="AI188" s="99" t="s">
        <v>810</v>
      </c>
      <c r="AJ188" s="99">
        <v>87.80064921408335</v>
      </c>
      <c r="AK188" s="99">
        <v>94.920227815509051</v>
      </c>
      <c r="AL188" s="99">
        <v>182.72</v>
      </c>
      <c r="AM188" s="99">
        <v>194.5239</v>
      </c>
      <c r="AN188" s="99">
        <v>71.206666666666663</v>
      </c>
      <c r="AO188" s="101">
        <v>3.3956111111111116</v>
      </c>
      <c r="AP188" s="99">
        <v>140.01</v>
      </c>
      <c r="AQ188" s="99">
        <v>166.95</v>
      </c>
      <c r="AR188" s="99">
        <v>135.25</v>
      </c>
      <c r="AS188" s="99">
        <v>10.02</v>
      </c>
      <c r="AT188" s="99">
        <v>518.15</v>
      </c>
      <c r="AU188" s="99">
        <v>5.4899999999999993</v>
      </c>
      <c r="AV188" s="99">
        <v>12.306666666666667</v>
      </c>
      <c r="AW188" s="99">
        <v>4.99</v>
      </c>
      <c r="AX188" s="99">
        <v>19.553333333333331</v>
      </c>
      <c r="AY188" s="99">
        <v>47.78</v>
      </c>
      <c r="AZ188" s="99">
        <v>3.7399999999999998</v>
      </c>
      <c r="BA188" s="99">
        <v>1.1200000000000001</v>
      </c>
      <c r="BB188" s="99">
        <v>15</v>
      </c>
      <c r="BC188" s="99">
        <v>49.333333333333336</v>
      </c>
      <c r="BD188" s="99">
        <v>43</v>
      </c>
      <c r="BE188" s="99">
        <v>45.833333333333336</v>
      </c>
      <c r="BF188" s="99">
        <v>95</v>
      </c>
      <c r="BG188" s="99">
        <v>18.673333333333332</v>
      </c>
      <c r="BH188" s="99">
        <v>12.666666666666666</v>
      </c>
      <c r="BI188" s="99">
        <v>7.5</v>
      </c>
      <c r="BJ188" s="99">
        <v>3.6833333333333336</v>
      </c>
      <c r="BK188" s="99">
        <v>51.5</v>
      </c>
      <c r="BL188" s="99">
        <v>10.751666666666665</v>
      </c>
      <c r="BM188" s="99">
        <v>10.783580246666666</v>
      </c>
    </row>
    <row r="189" spans="1:65" x14ac:dyDescent="0.35">
      <c r="A189" s="13">
        <v>3911740200</v>
      </c>
      <c r="B189" s="14" t="s">
        <v>505</v>
      </c>
      <c r="C189" s="14" t="s">
        <v>852</v>
      </c>
      <c r="D189" s="14" t="s">
        <v>853</v>
      </c>
      <c r="E189" s="99">
        <v>14.14119699897671</v>
      </c>
      <c r="F189" s="99">
        <v>5.7952140310691043</v>
      </c>
      <c r="G189" s="99">
        <v>4.5583899426428038</v>
      </c>
      <c r="H189" s="99">
        <v>1.4044452230740543</v>
      </c>
      <c r="I189" s="99">
        <v>1.1185652844086438</v>
      </c>
      <c r="J189" s="99">
        <v>4.446461089451307</v>
      </c>
      <c r="K189" s="99">
        <v>3.2781584232683234</v>
      </c>
      <c r="L189" s="99">
        <v>1.5126331715268755</v>
      </c>
      <c r="M189" s="99">
        <v>4.4504849143619971</v>
      </c>
      <c r="N189" s="99">
        <v>5.1336344360969308</v>
      </c>
      <c r="O189" s="99">
        <v>0.79107136730304761</v>
      </c>
      <c r="P189" s="99">
        <v>1.9369275456562096</v>
      </c>
      <c r="Q189" s="99">
        <v>3.691515634022446</v>
      </c>
      <c r="R189" s="99">
        <v>4.3339490513973464</v>
      </c>
      <c r="S189" s="99">
        <v>5.5504803050945659</v>
      </c>
      <c r="T189" s="99">
        <v>4.0195907380196623</v>
      </c>
      <c r="U189" s="99">
        <v>5.1313115412005468</v>
      </c>
      <c r="V189" s="99">
        <v>1.3800116402109339</v>
      </c>
      <c r="W189" s="99">
        <v>2.2649801801897316</v>
      </c>
      <c r="X189" s="99">
        <v>1.8827925547169577</v>
      </c>
      <c r="Y189" s="99">
        <v>18.52959611984463</v>
      </c>
      <c r="Z189" s="99">
        <v>6.5224260645472443</v>
      </c>
      <c r="AA189" s="99">
        <v>3.1386751675221514</v>
      </c>
      <c r="AB189" s="99">
        <v>1.4442896598772323</v>
      </c>
      <c r="AC189" s="99">
        <v>3.7817239216891338</v>
      </c>
      <c r="AD189" s="99">
        <v>2.6935682045616089</v>
      </c>
      <c r="AE189" s="92">
        <v>766.73561914008678</v>
      </c>
      <c r="AF189" s="92">
        <v>365803.7118264052</v>
      </c>
      <c r="AG189" s="100">
        <v>6.9899213061692924</v>
      </c>
      <c r="AH189" s="92">
        <v>1825.0897037440855</v>
      </c>
      <c r="AI189" s="99" t="s">
        <v>810</v>
      </c>
      <c r="AJ189" s="99">
        <v>81.407778048445223</v>
      </c>
      <c r="AK189" s="99">
        <v>89.529959757071808</v>
      </c>
      <c r="AL189" s="99">
        <v>170.94</v>
      </c>
      <c r="AM189" s="99">
        <v>186.27183805541873</v>
      </c>
      <c r="AN189" s="99">
        <v>41.492541395285542</v>
      </c>
      <c r="AO189" s="101">
        <v>3.2136527912745847</v>
      </c>
      <c r="AP189" s="99">
        <v>71.662399967677956</v>
      </c>
      <c r="AQ189" s="99">
        <v>141.37039140643734</v>
      </c>
      <c r="AR189" s="99">
        <v>181.40396215502483</v>
      </c>
      <c r="AS189" s="99">
        <v>9.914917854377638</v>
      </c>
      <c r="AT189" s="99">
        <v>479.55506667528874</v>
      </c>
      <c r="AU189" s="99">
        <v>5.1424189229702053</v>
      </c>
      <c r="AV189" s="99">
        <v>10.412450196177256</v>
      </c>
      <c r="AW189" s="99">
        <v>5.3484139436598683</v>
      </c>
      <c r="AX189" s="99">
        <v>17.956879852181217</v>
      </c>
      <c r="AY189" s="99">
        <v>28.902978336256364</v>
      </c>
      <c r="AZ189" s="99">
        <v>3.6487013787782221</v>
      </c>
      <c r="BA189" s="99">
        <v>1.2375089581672229</v>
      </c>
      <c r="BB189" s="99">
        <v>16.072298742963241</v>
      </c>
      <c r="BC189" s="99">
        <v>14.855280336284267</v>
      </c>
      <c r="BD189" s="99">
        <v>11.006767467439838</v>
      </c>
      <c r="BE189" s="99">
        <v>13.892490877379723</v>
      </c>
      <c r="BF189" s="99">
        <v>94.428075382874752</v>
      </c>
      <c r="BG189" s="99">
        <v>14.307432178999891</v>
      </c>
      <c r="BH189" s="99">
        <v>7.8518359345268847</v>
      </c>
      <c r="BI189" s="99">
        <v>6.4195750677907162</v>
      </c>
      <c r="BJ189" s="99">
        <v>2.7528691092535258</v>
      </c>
      <c r="BK189" s="99">
        <v>48.780868493467061</v>
      </c>
      <c r="BL189" s="99">
        <v>10.279002582092607</v>
      </c>
      <c r="BM189" s="99">
        <v>11.999386993988564</v>
      </c>
    </row>
    <row r="190" spans="1:65" x14ac:dyDescent="0.35">
      <c r="A190" s="13">
        <v>3917140250</v>
      </c>
      <c r="B190" s="14" t="s">
        <v>505</v>
      </c>
      <c r="C190" s="14" t="s">
        <v>506</v>
      </c>
      <c r="D190" s="14" t="s">
        <v>507</v>
      </c>
      <c r="E190" s="99">
        <v>13.69</v>
      </c>
      <c r="F190" s="99">
        <v>5.9106600660066002</v>
      </c>
      <c r="G190" s="99">
        <v>5.1633333333333331</v>
      </c>
      <c r="H190" s="99">
        <v>1.7166666666666668</v>
      </c>
      <c r="I190" s="99">
        <v>1.2433333333333334</v>
      </c>
      <c r="J190" s="99">
        <v>4.7966666666666669</v>
      </c>
      <c r="K190" s="99">
        <v>4.2766666666666664</v>
      </c>
      <c r="L190" s="99">
        <v>1.6533333333333331</v>
      </c>
      <c r="M190" s="99">
        <v>4.6900000000000004</v>
      </c>
      <c r="N190" s="99">
        <v>5.05</v>
      </c>
      <c r="O190" s="99">
        <v>0.69999999999999984</v>
      </c>
      <c r="P190" s="99">
        <v>1.9766666666666666</v>
      </c>
      <c r="Q190" s="99">
        <v>3.9499999999999997</v>
      </c>
      <c r="R190" s="99">
        <v>4.4866666666666672</v>
      </c>
      <c r="S190" s="99">
        <v>5.9933333333333332</v>
      </c>
      <c r="T190" s="99">
        <v>4.3666666666666663</v>
      </c>
      <c r="U190" s="99">
        <v>5.4633333333333338</v>
      </c>
      <c r="V190" s="99">
        <v>1.5633333333333335</v>
      </c>
      <c r="W190" s="99">
        <v>2.563333333333333</v>
      </c>
      <c r="X190" s="99">
        <v>2.1266666666666669</v>
      </c>
      <c r="Y190" s="99">
        <v>20.263333333333332</v>
      </c>
      <c r="Z190" s="99">
        <v>8.1133333333333351</v>
      </c>
      <c r="AA190" s="99">
        <v>3.8833333333333333</v>
      </c>
      <c r="AB190" s="99">
        <v>1.8666666666666669</v>
      </c>
      <c r="AC190" s="99">
        <v>3.9666666666666663</v>
      </c>
      <c r="AD190" s="99">
        <v>2.83</v>
      </c>
      <c r="AE190" s="92">
        <v>1300.5233333333333</v>
      </c>
      <c r="AF190" s="92">
        <v>415888.33333333331</v>
      </c>
      <c r="AG190" s="100">
        <v>6.6083333333333343</v>
      </c>
      <c r="AH190" s="92">
        <v>1993.2554564646271</v>
      </c>
      <c r="AI190" s="99" t="s">
        <v>810</v>
      </c>
      <c r="AJ190" s="99">
        <v>94.029599385326591</v>
      </c>
      <c r="AK190" s="99">
        <v>103.06581640086426</v>
      </c>
      <c r="AL190" s="99">
        <v>197.1</v>
      </c>
      <c r="AM190" s="99">
        <v>186.47685000000001</v>
      </c>
      <c r="AN190" s="99">
        <v>73.089999999999989</v>
      </c>
      <c r="AO190" s="101">
        <v>3.2679555555555559</v>
      </c>
      <c r="AP190" s="99">
        <v>105.41666666666667</v>
      </c>
      <c r="AQ190" s="99">
        <v>159.4</v>
      </c>
      <c r="AR190" s="99">
        <v>106.66666666666667</v>
      </c>
      <c r="AS190" s="99">
        <v>10.68</v>
      </c>
      <c r="AT190" s="99">
        <v>497.01666666666671</v>
      </c>
      <c r="AU190" s="99">
        <v>4.8966666666666665</v>
      </c>
      <c r="AV190" s="99">
        <v>11.923333333333332</v>
      </c>
      <c r="AW190" s="99">
        <v>4.9366666666666665</v>
      </c>
      <c r="AX190" s="99">
        <v>25.133333333333336</v>
      </c>
      <c r="AY190" s="99">
        <v>37.933333333333337</v>
      </c>
      <c r="AZ190" s="99">
        <v>3.6033333333333335</v>
      </c>
      <c r="BA190" s="99">
        <v>1.2733333333333332</v>
      </c>
      <c r="BB190" s="99">
        <v>13.87</v>
      </c>
      <c r="BC190" s="99">
        <v>47.803333333333335</v>
      </c>
      <c r="BD190" s="99">
        <v>34.81</v>
      </c>
      <c r="BE190" s="99">
        <v>35.883333333333333</v>
      </c>
      <c r="BF190" s="99">
        <v>108.18333333333334</v>
      </c>
      <c r="BG190" s="99">
        <v>10.468055555555557</v>
      </c>
      <c r="BH190" s="99">
        <v>14.353333333333333</v>
      </c>
      <c r="BI190" s="99">
        <v>17.556666666666668</v>
      </c>
      <c r="BJ190" s="99">
        <v>3.456666666666667</v>
      </c>
      <c r="BK190" s="99">
        <v>66.41</v>
      </c>
      <c r="BL190" s="99">
        <v>10.626666666666667</v>
      </c>
      <c r="BM190" s="99">
        <v>14.563333333333333</v>
      </c>
    </row>
    <row r="191" spans="1:65" x14ac:dyDescent="0.35">
      <c r="A191" s="13">
        <v>3917460300</v>
      </c>
      <c r="B191" s="14" t="s">
        <v>505</v>
      </c>
      <c r="C191" s="14" t="s">
        <v>508</v>
      </c>
      <c r="D191" s="14" t="s">
        <v>509</v>
      </c>
      <c r="E191" s="99">
        <v>13.716666666666667</v>
      </c>
      <c r="F191" s="99">
        <v>5.4581278538812787</v>
      </c>
      <c r="G191" s="99">
        <v>5.29</v>
      </c>
      <c r="H191" s="99">
        <v>1.3933333333333333</v>
      </c>
      <c r="I191" s="99">
        <v>1.1733333333333333</v>
      </c>
      <c r="J191" s="99">
        <v>4.5666666666666664</v>
      </c>
      <c r="K191" s="99">
        <v>4.2266666666666675</v>
      </c>
      <c r="L191" s="99">
        <v>1.64</v>
      </c>
      <c r="M191" s="99">
        <v>4.41</v>
      </c>
      <c r="N191" s="99">
        <v>5.3833333333333329</v>
      </c>
      <c r="O191" s="99">
        <v>0.79</v>
      </c>
      <c r="P191" s="99">
        <v>1.9666666666666668</v>
      </c>
      <c r="Q191" s="99">
        <v>4.0566666666666666</v>
      </c>
      <c r="R191" s="99">
        <v>4.4966666666666661</v>
      </c>
      <c r="S191" s="99">
        <v>5.8866666666666667</v>
      </c>
      <c r="T191" s="99">
        <v>4.3666666666666663</v>
      </c>
      <c r="U191" s="99">
        <v>5.3166666666666664</v>
      </c>
      <c r="V191" s="99">
        <v>1.6466666666666667</v>
      </c>
      <c r="W191" s="99">
        <v>2.563333333333333</v>
      </c>
      <c r="X191" s="99">
        <v>2.0099999999999998</v>
      </c>
      <c r="Y191" s="99">
        <v>19.53</v>
      </c>
      <c r="Z191" s="99">
        <v>8.3333333333333339</v>
      </c>
      <c r="AA191" s="99">
        <v>3.61</v>
      </c>
      <c r="AB191" s="99">
        <v>1.87</v>
      </c>
      <c r="AC191" s="99">
        <v>3.9966666666666661</v>
      </c>
      <c r="AD191" s="99">
        <v>2.8333333333333335</v>
      </c>
      <c r="AE191" s="92">
        <v>1350.01</v>
      </c>
      <c r="AF191" s="92">
        <v>361000</v>
      </c>
      <c r="AG191" s="100">
        <v>6.9241666666666672</v>
      </c>
      <c r="AH191" s="92">
        <v>1788.15559083471</v>
      </c>
      <c r="AI191" s="99" t="s">
        <v>810</v>
      </c>
      <c r="AJ191" s="99">
        <v>99.990410241998404</v>
      </c>
      <c r="AK191" s="99">
        <v>105.88567462791603</v>
      </c>
      <c r="AL191" s="99">
        <v>205.88</v>
      </c>
      <c r="AM191" s="99">
        <v>186.77684999999997</v>
      </c>
      <c r="AN191" s="99">
        <v>57.756666666666668</v>
      </c>
      <c r="AO191" s="101">
        <v>3.4137333333333331</v>
      </c>
      <c r="AP191" s="99">
        <v>103.57666666666667</v>
      </c>
      <c r="AQ191" s="99">
        <v>119.66666666666667</v>
      </c>
      <c r="AR191" s="99">
        <v>109.73333333333333</v>
      </c>
      <c r="AS191" s="99">
        <v>10.726666666666668</v>
      </c>
      <c r="AT191" s="99">
        <v>503.6466666666667</v>
      </c>
      <c r="AU191" s="99">
        <v>4.5266666666666664</v>
      </c>
      <c r="AV191" s="99">
        <v>9.9833333333333325</v>
      </c>
      <c r="AW191" s="99">
        <v>4.4833333333333334</v>
      </c>
      <c r="AX191" s="99">
        <v>23.666666666666668</v>
      </c>
      <c r="AY191" s="99">
        <v>35.31</v>
      </c>
      <c r="AZ191" s="99">
        <v>3.6833333333333336</v>
      </c>
      <c r="BA191" s="99">
        <v>1.4466666666666665</v>
      </c>
      <c r="BB191" s="99">
        <v>14.336666666666668</v>
      </c>
      <c r="BC191" s="99">
        <v>42.91</v>
      </c>
      <c r="BD191" s="99">
        <v>29.173333333333336</v>
      </c>
      <c r="BE191" s="99">
        <v>40.42</v>
      </c>
      <c r="BF191" s="99">
        <v>69.556666666666672</v>
      </c>
      <c r="BG191" s="99">
        <v>22.99</v>
      </c>
      <c r="BH191" s="99">
        <v>11.6</v>
      </c>
      <c r="BI191" s="99">
        <v>18.266666666666666</v>
      </c>
      <c r="BJ191" s="99">
        <v>3.52</v>
      </c>
      <c r="BK191" s="99">
        <v>54.933333333333337</v>
      </c>
      <c r="BL191" s="99">
        <v>10.513333333333334</v>
      </c>
      <c r="BM191" s="99">
        <v>14.33</v>
      </c>
    </row>
    <row r="192" spans="1:65" x14ac:dyDescent="0.35">
      <c r="A192" s="13">
        <v>3918140350</v>
      </c>
      <c r="B192" s="14" t="s">
        <v>505</v>
      </c>
      <c r="C192" s="14" t="s">
        <v>510</v>
      </c>
      <c r="D192" s="14" t="s">
        <v>511</v>
      </c>
      <c r="E192" s="99">
        <v>13.719999999999999</v>
      </c>
      <c r="F192" s="99">
        <v>5.6289192263936298</v>
      </c>
      <c r="G192" s="99">
        <v>5.206666666666667</v>
      </c>
      <c r="H192" s="99">
        <v>1.6133333333333333</v>
      </c>
      <c r="I192" s="99">
        <v>1.24</v>
      </c>
      <c r="J192" s="99">
        <v>4.7566666666666668</v>
      </c>
      <c r="K192" s="99">
        <v>4.63</v>
      </c>
      <c r="L192" s="99">
        <v>1.6600000000000001</v>
      </c>
      <c r="M192" s="99">
        <v>4.6566666666666672</v>
      </c>
      <c r="N192" s="99">
        <v>5.24</v>
      </c>
      <c r="O192" s="99">
        <v>0.71333333333333326</v>
      </c>
      <c r="P192" s="99">
        <v>1.9666666666666668</v>
      </c>
      <c r="Q192" s="99">
        <v>4.416666666666667</v>
      </c>
      <c r="R192" s="99">
        <v>4.5066666666666668</v>
      </c>
      <c r="S192" s="99">
        <v>6.0166666666666666</v>
      </c>
      <c r="T192" s="99">
        <v>4.4266666666666667</v>
      </c>
      <c r="U192" s="99">
        <v>5.41</v>
      </c>
      <c r="V192" s="99">
        <v>1.59</v>
      </c>
      <c r="W192" s="99">
        <v>2.59</v>
      </c>
      <c r="X192" s="99">
        <v>2.1033333333333335</v>
      </c>
      <c r="Y192" s="99">
        <v>20.239999999999998</v>
      </c>
      <c r="Z192" s="99">
        <v>8.2766666666666655</v>
      </c>
      <c r="AA192" s="99">
        <v>3.8966666666666665</v>
      </c>
      <c r="AB192" s="99">
        <v>1.8500000000000003</v>
      </c>
      <c r="AC192" s="99">
        <v>3.9899999999999998</v>
      </c>
      <c r="AD192" s="99">
        <v>2.8333333333333335</v>
      </c>
      <c r="AE192" s="92">
        <v>1496.99</v>
      </c>
      <c r="AF192" s="92">
        <v>390483.33333333331</v>
      </c>
      <c r="AG192" s="100">
        <v>6.5543333333333331</v>
      </c>
      <c r="AH192" s="92">
        <v>1862.4893145917795</v>
      </c>
      <c r="AI192" s="99" t="s">
        <v>810</v>
      </c>
      <c r="AJ192" s="99">
        <v>101.4056291166916</v>
      </c>
      <c r="AK192" s="99">
        <v>81.349670767645947</v>
      </c>
      <c r="AL192" s="99">
        <v>182.76</v>
      </c>
      <c r="AM192" s="99">
        <v>186.02684999999997</v>
      </c>
      <c r="AN192" s="99">
        <v>41.793333333333329</v>
      </c>
      <c r="AO192" s="101">
        <v>3.4192666666666667</v>
      </c>
      <c r="AP192" s="99">
        <v>65.989999999999995</v>
      </c>
      <c r="AQ192" s="99">
        <v>117.73333333333333</v>
      </c>
      <c r="AR192" s="99">
        <v>89.3</v>
      </c>
      <c r="AS192" s="99">
        <v>10.683333333333332</v>
      </c>
      <c r="AT192" s="99">
        <v>475.58333333333331</v>
      </c>
      <c r="AU192" s="99">
        <v>4.3633333333333333</v>
      </c>
      <c r="AV192" s="99">
        <v>11.49</v>
      </c>
      <c r="AW192" s="99">
        <v>4.6633333333333331</v>
      </c>
      <c r="AX192" s="99">
        <v>21.463333333333335</v>
      </c>
      <c r="AY192" s="99">
        <v>42.466666666666669</v>
      </c>
      <c r="AZ192" s="99">
        <v>3.686666666666667</v>
      </c>
      <c r="BA192" s="99">
        <v>1.3166666666666667</v>
      </c>
      <c r="BB192" s="99">
        <v>17.55</v>
      </c>
      <c r="BC192" s="99">
        <v>41.236666666666672</v>
      </c>
      <c r="BD192" s="99">
        <v>31.179999999999996</v>
      </c>
      <c r="BE192" s="99">
        <v>37.06666666666667</v>
      </c>
      <c r="BF192" s="99">
        <v>93.583333333333329</v>
      </c>
      <c r="BG192" s="99">
        <v>13.326388888888888</v>
      </c>
      <c r="BH192" s="99">
        <v>12</v>
      </c>
      <c r="BI192" s="99">
        <v>19.066666666666666</v>
      </c>
      <c r="BJ192" s="99">
        <v>2.89</v>
      </c>
      <c r="BK192" s="99">
        <v>44.449999999999996</v>
      </c>
      <c r="BL192" s="99">
        <v>10.68</v>
      </c>
      <c r="BM192" s="99">
        <v>14.483333333333333</v>
      </c>
    </row>
    <row r="193" spans="1:65" x14ac:dyDescent="0.35">
      <c r="A193" s="13">
        <v>3919430400</v>
      </c>
      <c r="B193" s="14" t="s">
        <v>505</v>
      </c>
      <c r="C193" s="14" t="s">
        <v>512</v>
      </c>
      <c r="D193" s="14" t="s">
        <v>513</v>
      </c>
      <c r="E193" s="99">
        <v>13.64</v>
      </c>
      <c r="F193" s="99">
        <v>6.0351441102756889</v>
      </c>
      <c r="G193" s="99">
        <v>5.1133333333333333</v>
      </c>
      <c r="H193" s="99">
        <v>1.6866666666666665</v>
      </c>
      <c r="I193" s="99">
        <v>1.21</v>
      </c>
      <c r="J193" s="99">
        <v>4.7766666666666673</v>
      </c>
      <c r="K193" s="99">
        <v>4.2233333333333327</v>
      </c>
      <c r="L193" s="99">
        <v>1.64</v>
      </c>
      <c r="M193" s="99">
        <v>4.5799999999999992</v>
      </c>
      <c r="N193" s="99">
        <v>5.1866666666666665</v>
      </c>
      <c r="O193" s="99">
        <v>0.70333333333333325</v>
      </c>
      <c r="P193" s="99">
        <v>1.9833333333333332</v>
      </c>
      <c r="Q193" s="99">
        <v>3.8466666666666662</v>
      </c>
      <c r="R193" s="99">
        <v>4.496666666666667</v>
      </c>
      <c r="S193" s="99">
        <v>5.830000000000001</v>
      </c>
      <c r="T193" s="99">
        <v>4.4033333333333333</v>
      </c>
      <c r="U193" s="99">
        <v>5.3033333333333337</v>
      </c>
      <c r="V193" s="99">
        <v>1.5633333333333335</v>
      </c>
      <c r="W193" s="99">
        <v>2.57</v>
      </c>
      <c r="X193" s="99">
        <v>2.0266666666666668</v>
      </c>
      <c r="Y193" s="99">
        <v>19.93</v>
      </c>
      <c r="Z193" s="99">
        <v>7.93</v>
      </c>
      <c r="AA193" s="99">
        <v>3.86</v>
      </c>
      <c r="AB193" s="99">
        <v>1.8633333333333333</v>
      </c>
      <c r="AC193" s="99">
        <v>3.8966666666666669</v>
      </c>
      <c r="AD193" s="99">
        <v>2.7866666666666666</v>
      </c>
      <c r="AE193" s="92">
        <v>1476.3366666666668</v>
      </c>
      <c r="AF193" s="92">
        <v>369314</v>
      </c>
      <c r="AG193" s="100">
        <v>6.82</v>
      </c>
      <c r="AH193" s="92">
        <v>1810.139362555753</v>
      </c>
      <c r="AI193" s="99" t="s">
        <v>810</v>
      </c>
      <c r="AJ193" s="99">
        <v>87.9155866300447</v>
      </c>
      <c r="AK193" s="99">
        <v>114.84339760716036</v>
      </c>
      <c r="AL193" s="99">
        <v>202.76</v>
      </c>
      <c r="AM193" s="99">
        <v>186.56489999999999</v>
      </c>
      <c r="AN193" s="99">
        <v>58.06</v>
      </c>
      <c r="AO193" s="101">
        <v>3.2420000000000004</v>
      </c>
      <c r="AP193" s="99">
        <v>108.5</v>
      </c>
      <c r="AQ193" s="99">
        <v>152.25</v>
      </c>
      <c r="AR193" s="99">
        <v>122.06666666666666</v>
      </c>
      <c r="AS193" s="99">
        <v>10.62</v>
      </c>
      <c r="AT193" s="99">
        <v>511.48333333333335</v>
      </c>
      <c r="AU193" s="99">
        <v>4.3233333333333333</v>
      </c>
      <c r="AV193" s="99">
        <v>13.113333333333335</v>
      </c>
      <c r="AW193" s="99">
        <v>5.03</v>
      </c>
      <c r="AX193" s="99">
        <v>21</v>
      </c>
      <c r="AY193" s="99">
        <v>43.313333333333333</v>
      </c>
      <c r="AZ193" s="99">
        <v>3.5733333333333337</v>
      </c>
      <c r="BA193" s="99">
        <v>1.3</v>
      </c>
      <c r="BB193" s="99">
        <v>18.006666666666664</v>
      </c>
      <c r="BC193" s="99">
        <v>53.19</v>
      </c>
      <c r="BD193" s="99">
        <v>33.31666666666667</v>
      </c>
      <c r="BE193" s="99">
        <v>40.64</v>
      </c>
      <c r="BF193" s="99">
        <v>91.386666666666656</v>
      </c>
      <c r="BG193" s="99">
        <v>9.9655555555555555</v>
      </c>
      <c r="BH193" s="99">
        <v>12.843333333333334</v>
      </c>
      <c r="BI193" s="99">
        <v>16.323333333333334</v>
      </c>
      <c r="BJ193" s="99">
        <v>3.64</v>
      </c>
      <c r="BK193" s="99">
        <v>60.18</v>
      </c>
      <c r="BL193" s="99">
        <v>10.573333333333332</v>
      </c>
      <c r="BM193" s="99">
        <v>14.413333333333332</v>
      </c>
    </row>
    <row r="194" spans="1:65" x14ac:dyDescent="0.35">
      <c r="A194" s="13">
        <v>3922300425</v>
      </c>
      <c r="B194" s="14" t="s">
        <v>505</v>
      </c>
      <c r="C194" s="14" t="s">
        <v>514</v>
      </c>
      <c r="D194" s="14" t="s">
        <v>515</v>
      </c>
      <c r="E194" s="99">
        <v>13.813333333333334</v>
      </c>
      <c r="F194" s="99">
        <v>6.2778761061946904</v>
      </c>
      <c r="G194" s="99">
        <v>4.7133333333333338</v>
      </c>
      <c r="H194" s="99">
        <v>1.3933333333333333</v>
      </c>
      <c r="I194" s="99">
        <v>1.1499999999999999</v>
      </c>
      <c r="J194" s="99">
        <v>4.5533333333333337</v>
      </c>
      <c r="K194" s="99">
        <v>4.08</v>
      </c>
      <c r="L194" s="99">
        <v>1.5666666666666667</v>
      </c>
      <c r="M194" s="99">
        <v>4.4066666666666672</v>
      </c>
      <c r="N194" s="99">
        <v>4.833333333333333</v>
      </c>
      <c r="O194" s="99">
        <v>0.69666666666666666</v>
      </c>
      <c r="P194" s="99">
        <v>1.9399999999999997</v>
      </c>
      <c r="Q194" s="99">
        <v>4.169999999999999</v>
      </c>
      <c r="R194" s="99">
        <v>4.46</v>
      </c>
      <c r="S194" s="99">
        <v>5.6433333333333335</v>
      </c>
      <c r="T194" s="99">
        <v>4.1866666666666665</v>
      </c>
      <c r="U194" s="99">
        <v>5.1066666666666665</v>
      </c>
      <c r="V194" s="99">
        <v>1.5133333333333334</v>
      </c>
      <c r="W194" s="99">
        <v>2.4733333333333332</v>
      </c>
      <c r="X194" s="99">
        <v>2.0133333333333332</v>
      </c>
      <c r="Y194" s="99">
        <v>19.2</v>
      </c>
      <c r="Z194" s="99">
        <v>7.25</v>
      </c>
      <c r="AA194" s="99">
        <v>3.75</v>
      </c>
      <c r="AB194" s="99">
        <v>1.7566666666666668</v>
      </c>
      <c r="AC194" s="99">
        <v>3.8433333333333337</v>
      </c>
      <c r="AD194" s="99">
        <v>2.7433333333333336</v>
      </c>
      <c r="AE194" s="92">
        <v>920.5</v>
      </c>
      <c r="AF194" s="92">
        <v>366742</v>
      </c>
      <c r="AG194" s="100">
        <v>6.8131666666666666</v>
      </c>
      <c r="AH194" s="92">
        <v>1797.8212794038482</v>
      </c>
      <c r="AI194" s="99" t="s">
        <v>810</v>
      </c>
      <c r="AJ194" s="99">
        <v>90.703816564401663</v>
      </c>
      <c r="AK194" s="99">
        <v>89.418592616007984</v>
      </c>
      <c r="AL194" s="99">
        <v>180.12</v>
      </c>
      <c r="AM194" s="99">
        <v>184.90184999999997</v>
      </c>
      <c r="AN194" s="99">
        <v>64.206666666666663</v>
      </c>
      <c r="AO194" s="101">
        <v>3.3820000000000001</v>
      </c>
      <c r="AP194" s="99">
        <v>82.426666666666662</v>
      </c>
      <c r="AQ194" s="99">
        <v>123.66666666666667</v>
      </c>
      <c r="AR194" s="99">
        <v>92</v>
      </c>
      <c r="AS194" s="99">
        <v>10.236666666666666</v>
      </c>
      <c r="AT194" s="99">
        <v>421.83</v>
      </c>
      <c r="AU194" s="99">
        <v>6.59</v>
      </c>
      <c r="AV194" s="99">
        <v>11.736666666666666</v>
      </c>
      <c r="AW194" s="99">
        <v>5.9899999999999993</v>
      </c>
      <c r="AX194" s="99">
        <v>23.45</v>
      </c>
      <c r="AY194" s="99">
        <v>39.826666666666661</v>
      </c>
      <c r="AZ194" s="99">
        <v>3.75</v>
      </c>
      <c r="BA194" s="99">
        <v>1.2100000000000002</v>
      </c>
      <c r="BB194" s="99">
        <v>18.333333333333332</v>
      </c>
      <c r="BC194" s="99">
        <v>49.160000000000004</v>
      </c>
      <c r="BD194" s="99">
        <v>43.666666666666664</v>
      </c>
      <c r="BE194" s="99">
        <v>45.663333333333334</v>
      </c>
      <c r="BF194" s="99">
        <v>82.536666666666676</v>
      </c>
      <c r="BG194" s="99">
        <v>17.961111111111112</v>
      </c>
      <c r="BH194" s="99">
        <v>11.623333333333333</v>
      </c>
      <c r="BI194" s="99">
        <v>11.776666666666666</v>
      </c>
      <c r="BJ194" s="99">
        <v>3.6666666666666665</v>
      </c>
      <c r="BK194" s="99">
        <v>63.109999999999992</v>
      </c>
      <c r="BL194" s="99">
        <v>10.786666666666667</v>
      </c>
      <c r="BM194" s="99">
        <v>14.88</v>
      </c>
    </row>
    <row r="195" spans="1:65" x14ac:dyDescent="0.35">
      <c r="A195" s="13">
        <v>3930620500</v>
      </c>
      <c r="B195" s="14" t="s">
        <v>505</v>
      </c>
      <c r="C195" s="14" t="s">
        <v>516</v>
      </c>
      <c r="D195" s="14" t="s">
        <v>517</v>
      </c>
      <c r="E195" s="99">
        <v>13.452723369333293</v>
      </c>
      <c r="F195" s="99">
        <v>4.9540778975732813</v>
      </c>
      <c r="G195" s="99">
        <v>4.6206010853843429</v>
      </c>
      <c r="H195" s="99">
        <v>1.7258575578991728</v>
      </c>
      <c r="I195" s="99">
        <v>1.1594818296005702</v>
      </c>
      <c r="J195" s="99">
        <v>4.6246969550755788</v>
      </c>
      <c r="K195" s="99">
        <v>4.2424021370931353</v>
      </c>
      <c r="L195" s="99">
        <v>1.5686425721674413</v>
      </c>
      <c r="M195" s="99">
        <v>4.6835453354334931</v>
      </c>
      <c r="N195" s="99">
        <v>5.0569214688823552</v>
      </c>
      <c r="O195" s="99">
        <v>0.74344267875494896</v>
      </c>
      <c r="P195" s="99">
        <v>1.9828703860800669</v>
      </c>
      <c r="Q195" s="99">
        <v>4.3296835736820514</v>
      </c>
      <c r="R195" s="99">
        <v>4.4545070781162668</v>
      </c>
      <c r="S195" s="99">
        <v>5.6517446858929574</v>
      </c>
      <c r="T195" s="99">
        <v>4.1887316341108294</v>
      </c>
      <c r="U195" s="99">
        <v>5.0780825708765782</v>
      </c>
      <c r="V195" s="99">
        <v>1.6501696007619033</v>
      </c>
      <c r="W195" s="99">
        <v>2.3922175512263979</v>
      </c>
      <c r="X195" s="99">
        <v>2.07089031894454</v>
      </c>
      <c r="Y195" s="99">
        <v>18.705106935653781</v>
      </c>
      <c r="Z195" s="99">
        <v>7.2318335520627777</v>
      </c>
      <c r="AA195" s="99">
        <v>4.238406565969238</v>
      </c>
      <c r="AB195" s="99">
        <v>1.7681682271983454</v>
      </c>
      <c r="AC195" s="99">
        <v>3.9095457673377321</v>
      </c>
      <c r="AD195" s="99">
        <v>2.7679024745791665</v>
      </c>
      <c r="AE195" s="92">
        <v>1091.2782665784414</v>
      </c>
      <c r="AF195" s="92">
        <v>459419.64530818741</v>
      </c>
      <c r="AG195" s="100">
        <v>6.6560163824320755</v>
      </c>
      <c r="AH195" s="92">
        <v>2211.288031459681</v>
      </c>
      <c r="AI195" s="99" t="s">
        <v>810</v>
      </c>
      <c r="AJ195" s="99">
        <v>101.31487077116965</v>
      </c>
      <c r="AK195" s="99">
        <v>99.50358298635895</v>
      </c>
      <c r="AL195" s="99">
        <v>200.81</v>
      </c>
      <c r="AM195" s="99">
        <v>185.73622467750207</v>
      </c>
      <c r="AN195" s="99">
        <v>93.873848009184783</v>
      </c>
      <c r="AO195" s="101">
        <v>3.475680477803754</v>
      </c>
      <c r="AP195" s="99">
        <v>98.911872883479035</v>
      </c>
      <c r="AQ195" s="99">
        <v>195.54626689943419</v>
      </c>
      <c r="AR195" s="99">
        <v>109.85972843849271</v>
      </c>
      <c r="AS195" s="99">
        <v>10.773244937485677</v>
      </c>
      <c r="AT195" s="99">
        <v>511.43409102557717</v>
      </c>
      <c r="AU195" s="99">
        <v>5.5570046002990621</v>
      </c>
      <c r="AV195" s="99">
        <v>12.959354366962051</v>
      </c>
      <c r="AW195" s="99">
        <v>5.1530503112239874</v>
      </c>
      <c r="AX195" s="99">
        <v>30.920619236364516</v>
      </c>
      <c r="AY195" s="99">
        <v>47.354030054007097</v>
      </c>
      <c r="AZ195" s="99">
        <v>3.7553932968639536</v>
      </c>
      <c r="BA195" s="99">
        <v>1.3780612036595834</v>
      </c>
      <c r="BB195" s="99">
        <v>19.943005709134027</v>
      </c>
      <c r="BC195" s="99">
        <v>33.556746007666426</v>
      </c>
      <c r="BD195" s="99">
        <v>35.744808615755865</v>
      </c>
      <c r="BE195" s="99">
        <v>33.166045517430696</v>
      </c>
      <c r="BF195" s="99">
        <v>101.38189033772437</v>
      </c>
      <c r="BG195" s="99">
        <v>12.641200858014562</v>
      </c>
      <c r="BH195" s="99">
        <v>13.392332750147636</v>
      </c>
      <c r="BI195" s="99">
        <v>16.981708664303202</v>
      </c>
      <c r="BJ195" s="99">
        <v>3.557225465944633</v>
      </c>
      <c r="BK195" s="99">
        <v>72.795728511927678</v>
      </c>
      <c r="BL195" s="99">
        <v>10.310386524998604</v>
      </c>
      <c r="BM195" s="99">
        <v>14.3969731363541</v>
      </c>
    </row>
    <row r="196" spans="1:65" x14ac:dyDescent="0.35">
      <c r="A196" s="13">
        <v>4011620100</v>
      </c>
      <c r="B196" s="14" t="s">
        <v>518</v>
      </c>
      <c r="C196" s="14" t="s">
        <v>807</v>
      </c>
      <c r="D196" s="14" t="s">
        <v>808</v>
      </c>
      <c r="E196" s="99">
        <v>14.012041387454699</v>
      </c>
      <c r="F196" s="99">
        <v>5.8058069821938929</v>
      </c>
      <c r="G196" s="99">
        <v>4.5899008858869115</v>
      </c>
      <c r="H196" s="99">
        <v>1.4056498617704971</v>
      </c>
      <c r="I196" s="99">
        <v>1.0574584581530144</v>
      </c>
      <c r="J196" s="99">
        <v>4.5098367862219613</v>
      </c>
      <c r="K196" s="99">
        <v>4.2255436615134512</v>
      </c>
      <c r="L196" s="99">
        <v>1.5947609070257853</v>
      </c>
      <c r="M196" s="99">
        <v>4.4680699175182097</v>
      </c>
      <c r="N196" s="99">
        <v>4.804670553697246</v>
      </c>
      <c r="O196" s="99">
        <v>0.64229092725683801</v>
      </c>
      <c r="P196" s="99">
        <v>1.9422844772104304</v>
      </c>
      <c r="Q196" s="99">
        <v>3.6021650820356776</v>
      </c>
      <c r="R196" s="99">
        <v>4.5767205012960526</v>
      </c>
      <c r="S196" s="99">
        <v>6.2925967512665721</v>
      </c>
      <c r="T196" s="99">
        <v>3.5460612849519944</v>
      </c>
      <c r="U196" s="99">
        <v>5.2083082865041641</v>
      </c>
      <c r="V196" s="99">
        <v>1.4450441170709361</v>
      </c>
      <c r="W196" s="99">
        <v>2.3087129826758139</v>
      </c>
      <c r="X196" s="99">
        <v>1.8638062593457425</v>
      </c>
      <c r="Y196" s="99">
        <v>18.573420771192477</v>
      </c>
      <c r="Z196" s="99">
        <v>6.3842941426372546</v>
      </c>
      <c r="AA196" s="99">
        <v>3.321239621093953</v>
      </c>
      <c r="AB196" s="99">
        <v>1.7375989247331873</v>
      </c>
      <c r="AC196" s="99">
        <v>3.79494289939954</v>
      </c>
      <c r="AD196" s="99">
        <v>2.659352355032166</v>
      </c>
      <c r="AE196" s="92">
        <v>1033.4662747022367</v>
      </c>
      <c r="AF196" s="92">
        <v>271862.65122341394</v>
      </c>
      <c r="AG196" s="100">
        <v>7.2205555671935073</v>
      </c>
      <c r="AH196" s="92">
        <v>1389.5103153905973</v>
      </c>
      <c r="AI196" s="99" t="s">
        <v>810</v>
      </c>
      <c r="AJ196" s="99">
        <v>108.46443658337098</v>
      </c>
      <c r="AK196" s="99">
        <v>81.162041192336702</v>
      </c>
      <c r="AL196" s="99">
        <v>189.62</v>
      </c>
      <c r="AM196" s="99">
        <v>191.2216999447742</v>
      </c>
      <c r="AN196" s="99">
        <v>50.762873961763383</v>
      </c>
      <c r="AO196" s="101">
        <v>3.187748911530417</v>
      </c>
      <c r="AP196" s="99">
        <v>128.709481417283</v>
      </c>
      <c r="AQ196" s="99">
        <v>106.26919402785963</v>
      </c>
      <c r="AR196" s="99">
        <v>104.80812559521719</v>
      </c>
      <c r="AS196" s="99">
        <v>10.130152454790673</v>
      </c>
      <c r="AT196" s="99">
        <v>465.02491315234812</v>
      </c>
      <c r="AU196" s="99">
        <v>5.664821960302068</v>
      </c>
      <c r="AV196" s="99">
        <v>12.569629763190008</v>
      </c>
      <c r="AW196" s="99">
        <v>5.1508328685879059</v>
      </c>
      <c r="AX196" s="99">
        <v>25.963323188919006</v>
      </c>
      <c r="AY196" s="99">
        <v>35.409645552915443</v>
      </c>
      <c r="AZ196" s="99">
        <v>3.7406310712194624</v>
      </c>
      <c r="BA196" s="99">
        <v>1.0479352028066733</v>
      </c>
      <c r="BB196" s="99">
        <v>11.597605456032696</v>
      </c>
      <c r="BC196" s="99">
        <v>55.174837812031761</v>
      </c>
      <c r="BD196" s="99">
        <v>36.210238510706652</v>
      </c>
      <c r="BE196" s="99">
        <v>49.206809949579196</v>
      </c>
      <c r="BF196" s="99">
        <v>64.966035655669813</v>
      </c>
      <c r="BG196" s="99">
        <v>3.1972450919264772</v>
      </c>
      <c r="BH196" s="99">
        <v>12.638926565815515</v>
      </c>
      <c r="BI196" s="99">
        <v>15.228368014541692</v>
      </c>
      <c r="BJ196" s="99">
        <v>3.4881362686443746</v>
      </c>
      <c r="BK196" s="99">
        <v>51.416810726833347</v>
      </c>
      <c r="BL196" s="99">
        <v>9.7505771098302834</v>
      </c>
      <c r="BM196" s="99">
        <v>10.403305668587466</v>
      </c>
    </row>
    <row r="197" spans="1:65" x14ac:dyDescent="0.35">
      <c r="A197" s="13">
        <v>4046140800</v>
      </c>
      <c r="B197" s="14" t="s">
        <v>518</v>
      </c>
      <c r="C197" s="14" t="s">
        <v>530</v>
      </c>
      <c r="D197" s="14" t="s">
        <v>531</v>
      </c>
      <c r="E197" s="99">
        <v>14.041507246376812</v>
      </c>
      <c r="F197" s="99">
        <v>5.8988323150033937</v>
      </c>
      <c r="G197" s="99">
        <v>4.6001925925925917</v>
      </c>
      <c r="H197" s="99">
        <v>1.3900476190476192</v>
      </c>
      <c r="I197" s="99">
        <v>1.1326479750778815</v>
      </c>
      <c r="J197" s="99">
        <v>4.5633333333333335</v>
      </c>
      <c r="K197" s="99">
        <v>3.7244809866392594</v>
      </c>
      <c r="L197" s="99">
        <v>1.5417341640706128</v>
      </c>
      <c r="M197" s="99">
        <v>4.1988107202680061</v>
      </c>
      <c r="N197" s="99">
        <v>4.753333333333333</v>
      </c>
      <c r="O197" s="99">
        <v>0.68668331337530886</v>
      </c>
      <c r="P197" s="99">
        <v>1.95</v>
      </c>
      <c r="Q197" s="99">
        <v>3.6764814814814812</v>
      </c>
      <c r="R197" s="99">
        <v>4.4372580645161293</v>
      </c>
      <c r="S197" s="99">
        <v>5.678156862745098</v>
      </c>
      <c r="T197" s="99">
        <v>3.7926724137931038</v>
      </c>
      <c r="U197" s="99">
        <v>5.0503018108651903</v>
      </c>
      <c r="V197" s="99">
        <v>1.4650409356725147</v>
      </c>
      <c r="W197" s="99">
        <v>2.3066666666666666</v>
      </c>
      <c r="X197" s="99">
        <v>1.9197252747252749</v>
      </c>
      <c r="Y197" s="99">
        <v>18.896629392971246</v>
      </c>
      <c r="Z197" s="99">
        <v>6.5217898727321959</v>
      </c>
      <c r="AA197" s="99">
        <v>3.6503065134099622</v>
      </c>
      <c r="AB197" s="99">
        <v>1.7874897119341562</v>
      </c>
      <c r="AC197" s="99">
        <v>3.7832278177458032</v>
      </c>
      <c r="AD197" s="99">
        <v>2.6688125894134473</v>
      </c>
      <c r="AE197" s="92">
        <v>1139.9533333333331</v>
      </c>
      <c r="AF197" s="92">
        <v>356108.66666666669</v>
      </c>
      <c r="AG197" s="100">
        <v>6.7948333333333331</v>
      </c>
      <c r="AH197" s="92">
        <v>1745.0626758174192</v>
      </c>
      <c r="AI197" s="99" t="s">
        <v>810</v>
      </c>
      <c r="AJ197" s="99">
        <v>93.158686890103027</v>
      </c>
      <c r="AK197" s="99">
        <v>88.320821993450878</v>
      </c>
      <c r="AL197" s="99">
        <v>181.48</v>
      </c>
      <c r="AM197" s="99">
        <v>193.36940000000001</v>
      </c>
      <c r="AN197" s="99">
        <v>46.82</v>
      </c>
      <c r="AO197" s="101">
        <v>3.1202619047619051</v>
      </c>
      <c r="AP197" s="99">
        <v>115.5</v>
      </c>
      <c r="AQ197" s="99">
        <v>108.77666666666666</v>
      </c>
      <c r="AR197" s="99">
        <v>105.78333333333335</v>
      </c>
      <c r="AS197" s="99">
        <v>10.356614224844314</v>
      </c>
      <c r="AT197" s="99">
        <v>465.48666666666668</v>
      </c>
      <c r="AU197" s="99">
        <v>4.59</v>
      </c>
      <c r="AV197" s="99">
        <v>11.323333333333332</v>
      </c>
      <c r="AW197" s="99">
        <v>4.7466666666666661</v>
      </c>
      <c r="AX197" s="99">
        <v>22.083333333333332</v>
      </c>
      <c r="AY197" s="99">
        <v>38.023333333333333</v>
      </c>
      <c r="AZ197" s="99">
        <v>3.6544444444444437</v>
      </c>
      <c r="BA197" s="99">
        <v>1.1951888341543511</v>
      </c>
      <c r="BB197" s="99">
        <v>14.793333333333331</v>
      </c>
      <c r="BC197" s="99">
        <v>30.073333333333334</v>
      </c>
      <c r="BD197" s="99">
        <v>26.716666666666669</v>
      </c>
      <c r="BE197" s="99">
        <v>32.800000000000004</v>
      </c>
      <c r="BF197" s="99">
        <v>94.15666666666668</v>
      </c>
      <c r="BG197" s="99">
        <v>6.9413888888888904</v>
      </c>
      <c r="BH197" s="99">
        <v>10.209999999999999</v>
      </c>
      <c r="BI197" s="99">
        <v>15.666666666666666</v>
      </c>
      <c r="BJ197" s="99">
        <v>3.8433333333333337</v>
      </c>
      <c r="BK197" s="99">
        <v>63.246666666666663</v>
      </c>
      <c r="BL197" s="99">
        <v>10.01824586743701</v>
      </c>
      <c r="BM197" s="99">
        <v>12.141828153564902</v>
      </c>
    </row>
    <row r="198" spans="1:65" x14ac:dyDescent="0.35">
      <c r="A198" s="13">
        <v>4036420150</v>
      </c>
      <c r="B198" s="14" t="s">
        <v>518</v>
      </c>
      <c r="C198" s="14" t="s">
        <v>525</v>
      </c>
      <c r="D198" s="14" t="s">
        <v>526</v>
      </c>
      <c r="E198" s="99">
        <v>13.780342205323194</v>
      </c>
      <c r="F198" s="99">
        <v>6.1043415077202541</v>
      </c>
      <c r="G198" s="99">
        <v>4.5798377581120944</v>
      </c>
      <c r="H198" s="99">
        <v>1.39</v>
      </c>
      <c r="I198" s="99">
        <v>1.1506918238993711</v>
      </c>
      <c r="J198" s="99">
        <v>4.54</v>
      </c>
      <c r="K198" s="99">
        <v>3.6784163208852001</v>
      </c>
      <c r="L198" s="99">
        <v>1.5466666666666669</v>
      </c>
      <c r="M198" s="99">
        <v>4.0491687448046561</v>
      </c>
      <c r="N198" s="99">
        <v>4.929379310344828</v>
      </c>
      <c r="O198" s="99">
        <v>0.64858093634286273</v>
      </c>
      <c r="P198" s="99">
        <v>1.95</v>
      </c>
      <c r="Q198" s="99">
        <v>3.6867409470752084</v>
      </c>
      <c r="R198" s="99">
        <v>4.2998927203065138</v>
      </c>
      <c r="S198" s="99">
        <v>5.5032258064516126</v>
      </c>
      <c r="T198" s="99">
        <v>3.7361372549019607</v>
      </c>
      <c r="U198" s="99">
        <v>4.9931337325349299</v>
      </c>
      <c r="V198" s="99">
        <v>1.4466666666666665</v>
      </c>
      <c r="W198" s="99">
        <v>2.3033333333333332</v>
      </c>
      <c r="X198" s="99">
        <v>1.9508791208791207</v>
      </c>
      <c r="Y198" s="99">
        <v>19.020440992679877</v>
      </c>
      <c r="Z198" s="99">
        <v>6.5169218241042346</v>
      </c>
      <c r="AA198" s="99">
        <v>3.5130612244897961</v>
      </c>
      <c r="AB198" s="99">
        <v>1.6966666666666665</v>
      </c>
      <c r="AC198" s="99">
        <v>3.7025670498084291</v>
      </c>
      <c r="AD198" s="99">
        <v>2.6293811533052041</v>
      </c>
      <c r="AE198" s="92">
        <v>957.39666666666665</v>
      </c>
      <c r="AF198" s="92">
        <v>441457</v>
      </c>
      <c r="AG198" s="100">
        <v>6.47</v>
      </c>
      <c r="AH198" s="92">
        <v>2086.5579865388527</v>
      </c>
      <c r="AI198" s="99" t="s">
        <v>810</v>
      </c>
      <c r="AJ198" s="99">
        <v>91.576688122224027</v>
      </c>
      <c r="AK198" s="99">
        <v>91.410000000000011</v>
      </c>
      <c r="AL198" s="99">
        <v>182.99</v>
      </c>
      <c r="AM198" s="99">
        <v>193.0239</v>
      </c>
      <c r="AN198" s="99">
        <v>62.19</v>
      </c>
      <c r="AO198" s="101">
        <v>3.0989523809523809</v>
      </c>
      <c r="AP198" s="99">
        <v>119.30333333333333</v>
      </c>
      <c r="AQ198" s="99">
        <v>100.35000000000001</v>
      </c>
      <c r="AR198" s="99">
        <v>102.46</v>
      </c>
      <c r="AS198" s="99">
        <v>10.376814449917896</v>
      </c>
      <c r="AT198" s="99">
        <v>511.34666666666664</v>
      </c>
      <c r="AU198" s="99">
        <v>4.8899999999999997</v>
      </c>
      <c r="AV198" s="99">
        <v>12.103333333333333</v>
      </c>
      <c r="AW198" s="99">
        <v>4.96</v>
      </c>
      <c r="AX198" s="99">
        <v>18.440000000000001</v>
      </c>
      <c r="AY198" s="99">
        <v>40.043333333333329</v>
      </c>
      <c r="AZ198" s="99">
        <v>3.5317424242424242</v>
      </c>
      <c r="BA198" s="99">
        <v>1.2378547854785478</v>
      </c>
      <c r="BB198" s="99">
        <v>13.57</v>
      </c>
      <c r="BC198" s="99">
        <v>34.24666666666667</v>
      </c>
      <c r="BD198" s="99">
        <v>35.666666666666664</v>
      </c>
      <c r="BE198" s="99">
        <v>38.663333333333334</v>
      </c>
      <c r="BF198" s="99">
        <v>89.009999999999991</v>
      </c>
      <c r="BG198" s="99">
        <v>5.6533333333333333</v>
      </c>
      <c r="BH198" s="99">
        <v>11.193333333333333</v>
      </c>
      <c r="BI198" s="99">
        <v>16.670000000000002</v>
      </c>
      <c r="BJ198" s="99">
        <v>3.5833333333333335</v>
      </c>
      <c r="BK198" s="99">
        <v>67.86333333333333</v>
      </c>
      <c r="BL198" s="99">
        <v>9.8301189296333007</v>
      </c>
      <c r="BM198" s="99">
        <v>11.841907373552713</v>
      </c>
    </row>
    <row r="199" spans="1:65" x14ac:dyDescent="0.35">
      <c r="A199" s="13">
        <v>4021420200</v>
      </c>
      <c r="B199" s="14" t="s">
        <v>518</v>
      </c>
      <c r="C199" s="14" t="s">
        <v>519</v>
      </c>
      <c r="D199" s="14" t="s">
        <v>520</v>
      </c>
      <c r="E199" s="99">
        <v>14.036666666666667</v>
      </c>
      <c r="F199" s="99">
        <v>5.9839013452914793</v>
      </c>
      <c r="G199" s="99">
        <v>4.59</v>
      </c>
      <c r="H199" s="99">
        <v>1.4033333333333333</v>
      </c>
      <c r="I199" s="99">
        <v>1.1133333333333333</v>
      </c>
      <c r="J199" s="99">
        <v>4.583333333333333</v>
      </c>
      <c r="K199" s="99">
        <v>3.7133333333333334</v>
      </c>
      <c r="L199" s="99">
        <v>1.54</v>
      </c>
      <c r="M199" s="99">
        <v>4.3466666666666667</v>
      </c>
      <c r="N199" s="99">
        <v>4.6966666666666663</v>
      </c>
      <c r="O199" s="99">
        <v>0.57186304647543784</v>
      </c>
      <c r="P199" s="99">
        <v>1.9066666666666665</v>
      </c>
      <c r="Q199" s="99">
        <v>3.66</v>
      </c>
      <c r="R199" s="99">
        <v>4.4533333333333331</v>
      </c>
      <c r="S199" s="99">
        <v>5.72</v>
      </c>
      <c r="T199" s="99">
        <v>3.9733333333333332</v>
      </c>
      <c r="U199" s="99">
        <v>5.07</v>
      </c>
      <c r="V199" s="99">
        <v>1.4233333333333331</v>
      </c>
      <c r="W199" s="99">
        <v>2.2799999999999998</v>
      </c>
      <c r="X199" s="99">
        <v>1.9000000000000001</v>
      </c>
      <c r="Y199" s="99">
        <v>18.563333333333333</v>
      </c>
      <c r="Z199" s="99">
        <v>6.5200000000000005</v>
      </c>
      <c r="AA199" s="99">
        <v>3.7966666666666669</v>
      </c>
      <c r="AB199" s="99">
        <v>1.8333333333333333</v>
      </c>
      <c r="AC199" s="99">
        <v>3.8000000000000003</v>
      </c>
      <c r="AD199" s="99">
        <v>2.686666666666667</v>
      </c>
      <c r="AE199" s="92">
        <v>946.91666666666663</v>
      </c>
      <c r="AF199" s="92">
        <v>376108.33333333331</v>
      </c>
      <c r="AG199" s="100">
        <v>6.6050000000000004</v>
      </c>
      <c r="AH199" s="92">
        <v>1803.1615130319096</v>
      </c>
      <c r="AI199" s="99" t="s">
        <v>810</v>
      </c>
      <c r="AJ199" s="99">
        <v>107.96408467745816</v>
      </c>
      <c r="AK199" s="99">
        <v>91.991900630232536</v>
      </c>
      <c r="AL199" s="99">
        <v>199.95</v>
      </c>
      <c r="AM199" s="99">
        <v>194.1739</v>
      </c>
      <c r="AN199" s="99">
        <v>68.716666666666669</v>
      </c>
      <c r="AO199" s="101">
        <v>3.1253333333333333</v>
      </c>
      <c r="AP199" s="99">
        <v>122.21</v>
      </c>
      <c r="AQ199" s="99">
        <v>146.33333333333334</v>
      </c>
      <c r="AR199" s="99">
        <v>107.18333333333334</v>
      </c>
      <c r="AS199" s="99">
        <v>10.15</v>
      </c>
      <c r="AT199" s="99">
        <v>491</v>
      </c>
      <c r="AU199" s="99">
        <v>5.7733333333333334</v>
      </c>
      <c r="AV199" s="99">
        <v>12.026666666666666</v>
      </c>
      <c r="AW199" s="99">
        <v>5.19</v>
      </c>
      <c r="AX199" s="99">
        <v>24</v>
      </c>
      <c r="AY199" s="99">
        <v>41.666666666666664</v>
      </c>
      <c r="AZ199" s="99">
        <v>3.72</v>
      </c>
      <c r="BA199" s="99">
        <v>1.1100000000000001</v>
      </c>
      <c r="BB199" s="99">
        <v>14.916666666666666</v>
      </c>
      <c r="BC199" s="99">
        <v>32.663333333333334</v>
      </c>
      <c r="BD199" s="99">
        <v>29.659999999999997</v>
      </c>
      <c r="BE199" s="99">
        <v>34.75</v>
      </c>
      <c r="BF199" s="99">
        <v>87.5</v>
      </c>
      <c r="BG199" s="99">
        <v>19.60777777777778</v>
      </c>
      <c r="BH199" s="99">
        <v>10</v>
      </c>
      <c r="BI199" s="99">
        <v>15.333333333333334</v>
      </c>
      <c r="BJ199" s="99">
        <v>3.5833333333333335</v>
      </c>
      <c r="BK199" s="99">
        <v>51.25</v>
      </c>
      <c r="BL199" s="99">
        <v>9.9</v>
      </c>
      <c r="BM199" s="99">
        <v>12</v>
      </c>
    </row>
    <row r="200" spans="1:65" x14ac:dyDescent="0.35">
      <c r="A200" s="13">
        <v>4030020400</v>
      </c>
      <c r="B200" s="14" t="s">
        <v>518</v>
      </c>
      <c r="C200" s="14" t="s">
        <v>521</v>
      </c>
      <c r="D200" s="14" t="s">
        <v>522</v>
      </c>
      <c r="E200" s="99">
        <v>13.98734708428592</v>
      </c>
      <c r="F200" s="99">
        <v>6.0970020651016128</v>
      </c>
      <c r="G200" s="99">
        <v>4.6416724461652583</v>
      </c>
      <c r="H200" s="99">
        <v>1.3884315900159001</v>
      </c>
      <c r="I200" s="99">
        <v>1.1042327462558434</v>
      </c>
      <c r="J200" s="99">
        <v>4.5060214563118732</v>
      </c>
      <c r="K200" s="99">
        <v>3.7846641405925161</v>
      </c>
      <c r="L200" s="99">
        <v>1.522697888373495</v>
      </c>
      <c r="M200" s="99">
        <v>4.470371776504888</v>
      </c>
      <c r="N200" s="99">
        <v>5.3098654162014354</v>
      </c>
      <c r="O200" s="99">
        <v>0.65924750856153913</v>
      </c>
      <c r="P200" s="99">
        <v>1.9542768386749112</v>
      </c>
      <c r="Q200" s="99">
        <v>3.7150197170516552</v>
      </c>
      <c r="R200" s="99">
        <v>4.4254066642255045</v>
      </c>
      <c r="S200" s="99">
        <v>5.6743267797986983</v>
      </c>
      <c r="T200" s="99">
        <v>3.6381711103020393</v>
      </c>
      <c r="U200" s="99">
        <v>5.0528415113310885</v>
      </c>
      <c r="V200" s="99">
        <v>1.4325139272712235</v>
      </c>
      <c r="W200" s="99">
        <v>2.3439792586393118</v>
      </c>
      <c r="X200" s="99">
        <v>1.9334891751589149</v>
      </c>
      <c r="Y200" s="99">
        <v>18.536217501888459</v>
      </c>
      <c r="Z200" s="99">
        <v>6.526669234291739</v>
      </c>
      <c r="AA200" s="99">
        <v>3.2987888192588031</v>
      </c>
      <c r="AB200" s="99">
        <v>1.6413213366614647</v>
      </c>
      <c r="AC200" s="99">
        <v>3.8040169257017631</v>
      </c>
      <c r="AD200" s="99">
        <v>2.6902928566298772</v>
      </c>
      <c r="AE200" s="92">
        <v>900.66043683510622</v>
      </c>
      <c r="AF200" s="92">
        <v>288534.27013793337</v>
      </c>
      <c r="AG200" s="100">
        <v>6.8510057716468253</v>
      </c>
      <c r="AH200" s="92">
        <v>1419.2209932861635</v>
      </c>
      <c r="AI200" s="99" t="s">
        <v>810</v>
      </c>
      <c r="AJ200" s="99">
        <v>131.30146398037269</v>
      </c>
      <c r="AK200" s="99">
        <v>53.74390126075901</v>
      </c>
      <c r="AL200" s="99">
        <v>185.04000000000002</v>
      </c>
      <c r="AM200" s="99">
        <v>195.53705644740253</v>
      </c>
      <c r="AN200" s="99">
        <v>62.194385037512994</v>
      </c>
      <c r="AO200" s="101">
        <v>3.0895801678901269</v>
      </c>
      <c r="AP200" s="99">
        <v>150.53920878083878</v>
      </c>
      <c r="AQ200" s="99">
        <v>125.86135361135371</v>
      </c>
      <c r="AR200" s="99">
        <v>102.28066964696939</v>
      </c>
      <c r="AS200" s="99">
        <v>10.007630841253944</v>
      </c>
      <c r="AT200" s="99">
        <v>527.31039228991347</v>
      </c>
      <c r="AU200" s="99">
        <v>4.798600342140702</v>
      </c>
      <c r="AV200" s="99">
        <v>12.785830027396342</v>
      </c>
      <c r="AW200" s="99">
        <v>4.884948614803192</v>
      </c>
      <c r="AX200" s="99">
        <v>18.698697347801765</v>
      </c>
      <c r="AY200" s="99">
        <v>33.252481112304508</v>
      </c>
      <c r="AZ200" s="99">
        <v>3.4848090105812499</v>
      </c>
      <c r="BA200" s="99">
        <v>1.3534595514814303</v>
      </c>
      <c r="BB200" s="99">
        <v>21.057988392804997</v>
      </c>
      <c r="BC200" s="99">
        <v>26.217174493339503</v>
      </c>
      <c r="BD200" s="99">
        <v>23.582199364052887</v>
      </c>
      <c r="BE200" s="99">
        <v>29.97410004159779</v>
      </c>
      <c r="BF200" s="99">
        <v>89.744706995486922</v>
      </c>
      <c r="BG200" s="99">
        <v>13.382852449201065</v>
      </c>
      <c r="BH200" s="99">
        <v>11.388381355830019</v>
      </c>
      <c r="BI200" s="99">
        <v>12.541813176756719</v>
      </c>
      <c r="BJ200" s="99">
        <v>2.9291389251442914</v>
      </c>
      <c r="BK200" s="99">
        <v>50.149879911793683</v>
      </c>
      <c r="BL200" s="99">
        <v>9.8558536567913482</v>
      </c>
      <c r="BM200" s="99">
        <v>11.793243344418178</v>
      </c>
    </row>
    <row r="201" spans="1:65" x14ac:dyDescent="0.35">
      <c r="A201" s="13">
        <v>4034780550</v>
      </c>
      <c r="B201" s="14" t="s">
        <v>518</v>
      </c>
      <c r="C201" s="14" t="s">
        <v>523</v>
      </c>
      <c r="D201" s="14" t="s">
        <v>524</v>
      </c>
      <c r="E201" s="99">
        <v>14.070561487814208</v>
      </c>
      <c r="F201" s="99">
        <v>5.9779770264604535</v>
      </c>
      <c r="G201" s="99">
        <v>4.548285104668861</v>
      </c>
      <c r="H201" s="99">
        <v>1.411875755016246</v>
      </c>
      <c r="I201" s="99">
        <v>1.1176403382954194</v>
      </c>
      <c r="J201" s="99">
        <v>4.5930837437395633</v>
      </c>
      <c r="K201" s="99">
        <v>3.7548890237549255</v>
      </c>
      <c r="L201" s="99">
        <v>1.5160312217068281</v>
      </c>
      <c r="M201" s="99">
        <v>4.4137075938683203</v>
      </c>
      <c r="N201" s="99">
        <v>4.9375051494897271</v>
      </c>
      <c r="O201" s="99">
        <v>0.65924750856153913</v>
      </c>
      <c r="P201" s="99">
        <v>1.9542768386749112</v>
      </c>
      <c r="Q201" s="99">
        <v>3.708166278560713</v>
      </c>
      <c r="R201" s="99">
        <v>4.4620618763245234</v>
      </c>
      <c r="S201" s="99">
        <v>5.7403040393679872</v>
      </c>
      <c r="T201" s="99">
        <v>3.7786718405913917</v>
      </c>
      <c r="U201" s="99">
        <v>5.1232057735828791</v>
      </c>
      <c r="V201" s="99">
        <v>1.4527879357560505</v>
      </c>
      <c r="W201" s="99">
        <v>2.2806240295328943</v>
      </c>
      <c r="X201" s="99">
        <v>1.8798993811734206</v>
      </c>
      <c r="Y201" s="99">
        <v>18.620636632730044</v>
      </c>
      <c r="Z201" s="99">
        <v>6.5433359009584064</v>
      </c>
      <c r="AA201" s="99">
        <v>3.463539448309493</v>
      </c>
      <c r="AB201" s="99">
        <v>1.8882619389774595</v>
      </c>
      <c r="AC201" s="99">
        <v>3.7906429229681797</v>
      </c>
      <c r="AD201" s="99">
        <v>2.7002712929653137</v>
      </c>
      <c r="AE201" s="92">
        <v>854.22591133488822</v>
      </c>
      <c r="AF201" s="92">
        <v>294190.10624094104</v>
      </c>
      <c r="AG201" s="100">
        <v>6.9658349813338338</v>
      </c>
      <c r="AH201" s="92">
        <v>1463.1960604602507</v>
      </c>
      <c r="AI201" s="99" t="s">
        <v>810</v>
      </c>
      <c r="AJ201" s="99">
        <v>104.54888377936345</v>
      </c>
      <c r="AK201" s="99">
        <v>88.362009713107284</v>
      </c>
      <c r="AL201" s="99">
        <v>192.91</v>
      </c>
      <c r="AM201" s="99">
        <v>194.09261158919821</v>
      </c>
      <c r="AN201" s="99">
        <v>45.141085914323952</v>
      </c>
      <c r="AO201" s="101">
        <v>3.1569543497687582</v>
      </c>
      <c r="AP201" s="99">
        <v>97.176629590467371</v>
      </c>
      <c r="AQ201" s="99">
        <v>94.886024347764419</v>
      </c>
      <c r="AR201" s="99">
        <v>112.76390209678364</v>
      </c>
      <c r="AS201" s="99">
        <v>10.134779117861319</v>
      </c>
      <c r="AT201" s="99">
        <v>443.25894971417688</v>
      </c>
      <c r="AU201" s="99">
        <v>5.7501832271972733</v>
      </c>
      <c r="AV201" s="99">
        <v>12.952496694063008</v>
      </c>
      <c r="AW201" s="99">
        <v>4.6642280248072501</v>
      </c>
      <c r="AX201" s="99">
        <v>21.225548340747949</v>
      </c>
      <c r="AY201" s="99">
        <v>25.85794023659432</v>
      </c>
      <c r="AZ201" s="99">
        <v>3.5273546998484595</v>
      </c>
      <c r="BA201" s="99">
        <v>1.3008992991279695</v>
      </c>
      <c r="BB201" s="99">
        <v>11.782445886450413</v>
      </c>
      <c r="BC201" s="99">
        <v>33.112730103574158</v>
      </c>
      <c r="BD201" s="99">
        <v>25.337154518632119</v>
      </c>
      <c r="BE201" s="99">
        <v>33.891398636923689</v>
      </c>
      <c r="BF201" s="99">
        <v>82.265981412529683</v>
      </c>
      <c r="BG201" s="99">
        <v>15.09989766909856</v>
      </c>
      <c r="BH201" s="99">
        <v>9.9055717373118508</v>
      </c>
      <c r="BI201" s="99">
        <v>11.094577850886161</v>
      </c>
      <c r="BJ201" s="99">
        <v>3.4797812121783931</v>
      </c>
      <c r="BK201" s="99">
        <v>36.776872484162027</v>
      </c>
      <c r="BL201" s="99">
        <v>10.19960453084242</v>
      </c>
      <c r="BM201" s="99">
        <v>11.925456647672354</v>
      </c>
    </row>
    <row r="202" spans="1:65" x14ac:dyDescent="0.35">
      <c r="A202" s="13">
        <v>4036420700</v>
      </c>
      <c r="B202" s="14" t="s">
        <v>518</v>
      </c>
      <c r="C202" s="14" t="s">
        <v>525</v>
      </c>
      <c r="D202" s="14" t="s">
        <v>527</v>
      </c>
      <c r="E202" s="99">
        <v>13.653333333333334</v>
      </c>
      <c r="F202" s="99">
        <v>5.0741035856573706</v>
      </c>
      <c r="G202" s="99">
        <v>4.5933333333333328</v>
      </c>
      <c r="H202" s="99">
        <v>1.3933333333333333</v>
      </c>
      <c r="I202" s="99">
        <v>1.1333333333333333</v>
      </c>
      <c r="J202" s="99">
        <v>4.5333333333333323</v>
      </c>
      <c r="K202" s="99">
        <v>3.6999999999999997</v>
      </c>
      <c r="L202" s="99">
        <v>1.5466666666666669</v>
      </c>
      <c r="M202" s="99">
        <v>4.1233333333333331</v>
      </c>
      <c r="N202" s="99">
        <v>4.9933333333333332</v>
      </c>
      <c r="O202" s="99">
        <v>0.61868164870444475</v>
      </c>
      <c r="P202" s="99">
        <v>1.95</v>
      </c>
      <c r="Q202" s="99">
        <v>3.69</v>
      </c>
      <c r="R202" s="99">
        <v>4.3466666666666667</v>
      </c>
      <c r="S202" s="99">
        <v>5.64</v>
      </c>
      <c r="T202" s="99">
        <v>3.72</v>
      </c>
      <c r="U202" s="99">
        <v>5.0466666666666669</v>
      </c>
      <c r="V202" s="99">
        <v>1.4366666666666665</v>
      </c>
      <c r="W202" s="99">
        <v>2.3033333333333332</v>
      </c>
      <c r="X202" s="99">
        <v>1.9233333333333331</v>
      </c>
      <c r="Y202" s="99">
        <v>18.856666666666666</v>
      </c>
      <c r="Z202" s="99">
        <v>6.503333333333333</v>
      </c>
      <c r="AA202" s="99">
        <v>3.436666666666667</v>
      </c>
      <c r="AB202" s="99">
        <v>1.6833333333333333</v>
      </c>
      <c r="AC202" s="99">
        <v>3.7266666666666666</v>
      </c>
      <c r="AD202" s="99">
        <v>2.64</v>
      </c>
      <c r="AE202" s="92">
        <v>857.13333333333321</v>
      </c>
      <c r="AF202" s="92">
        <v>341122.33333333331</v>
      </c>
      <c r="AG202" s="100">
        <v>7.0418888888888889</v>
      </c>
      <c r="AH202" s="92">
        <v>1710.4290332253358</v>
      </c>
      <c r="AI202" s="99" t="s">
        <v>810</v>
      </c>
      <c r="AJ202" s="99">
        <v>97.579384650558652</v>
      </c>
      <c r="AK202" s="99">
        <v>84.405195676974643</v>
      </c>
      <c r="AL202" s="99">
        <v>181.99</v>
      </c>
      <c r="AM202" s="99">
        <v>193.4614</v>
      </c>
      <c r="AN202" s="99">
        <v>64.7</v>
      </c>
      <c r="AO202" s="101">
        <v>3.2517857142857145</v>
      </c>
      <c r="AP202" s="99">
        <v>119</v>
      </c>
      <c r="AQ202" s="99">
        <v>137.83333333333334</v>
      </c>
      <c r="AR202" s="99">
        <v>127.36666666666667</v>
      </c>
      <c r="AS202" s="99">
        <v>10.246666666666668</v>
      </c>
      <c r="AT202" s="99">
        <v>492.1033333333333</v>
      </c>
      <c r="AU202" s="99">
        <v>6.0466666666666669</v>
      </c>
      <c r="AV202" s="99">
        <v>11.323333333333332</v>
      </c>
      <c r="AW202" s="99">
        <v>4.7766666666666664</v>
      </c>
      <c r="AX202" s="99">
        <v>17.333333333333332</v>
      </c>
      <c r="AY202" s="99">
        <v>49.533333333333339</v>
      </c>
      <c r="AZ202" s="99">
        <v>3.6300000000000003</v>
      </c>
      <c r="BA202" s="99">
        <v>1.1866666666666668</v>
      </c>
      <c r="BB202" s="99">
        <v>13.613333333333335</v>
      </c>
      <c r="BC202" s="99">
        <v>21.993333333333336</v>
      </c>
      <c r="BD202" s="99">
        <v>20.166666666666668</v>
      </c>
      <c r="BE202" s="99">
        <v>21.540000000000003</v>
      </c>
      <c r="BF202" s="99">
        <v>64.773333333333326</v>
      </c>
      <c r="BG202" s="99">
        <v>13.333333333333334</v>
      </c>
      <c r="BH202" s="99">
        <v>9.3899999999999988</v>
      </c>
      <c r="BI202" s="99">
        <v>12</v>
      </c>
      <c r="BJ202" s="99">
        <v>3.4533333333333331</v>
      </c>
      <c r="BK202" s="99">
        <v>57.316666666666663</v>
      </c>
      <c r="BL202" s="99">
        <v>9.8333333333333339</v>
      </c>
      <c r="BM202" s="99">
        <v>11.81</v>
      </c>
    </row>
    <row r="203" spans="1:65" x14ac:dyDescent="0.35">
      <c r="A203" s="13">
        <v>4038620712</v>
      </c>
      <c r="B203" s="14" t="s">
        <v>518</v>
      </c>
      <c r="C203" s="14" t="s">
        <v>528</v>
      </c>
      <c r="D203" s="14" t="s">
        <v>529</v>
      </c>
      <c r="E203" s="99">
        <v>14.143333333333333</v>
      </c>
      <c r="F203" s="99">
        <v>5.837061503416856</v>
      </c>
      <c r="G203" s="99">
        <v>4.6066666666666665</v>
      </c>
      <c r="H203" s="99">
        <v>1.4066666666666665</v>
      </c>
      <c r="I203" s="99">
        <v>1.1133333333333333</v>
      </c>
      <c r="J203" s="99">
        <v>4.4800000000000004</v>
      </c>
      <c r="K203" s="99">
        <v>3.723333333333334</v>
      </c>
      <c r="L203" s="99">
        <v>1.5366666666666664</v>
      </c>
      <c r="M203" s="99">
        <v>4.0766666666666671</v>
      </c>
      <c r="N203" s="99">
        <v>4.7633333333333328</v>
      </c>
      <c r="O203" s="99">
        <v>0.7649631489437535</v>
      </c>
      <c r="P203" s="99">
        <v>1.9466666666666665</v>
      </c>
      <c r="Q203" s="99">
        <v>3.6999999999999997</v>
      </c>
      <c r="R203" s="99">
        <v>4.416666666666667</v>
      </c>
      <c r="S203" s="99">
        <v>5.6433333333333335</v>
      </c>
      <c r="T203" s="99">
        <v>3.5866666666666664</v>
      </c>
      <c r="U203" s="99">
        <v>5.1166666666666671</v>
      </c>
      <c r="V203" s="99">
        <v>1.3933333333333333</v>
      </c>
      <c r="W203" s="99">
        <v>2.2799999999999998</v>
      </c>
      <c r="X203" s="99">
        <v>1.8833333333333335</v>
      </c>
      <c r="Y203" s="99">
        <v>18.680000000000003</v>
      </c>
      <c r="Z203" s="99">
        <v>6.5533333333333319</v>
      </c>
      <c r="AA203" s="99">
        <v>3.2533333333333334</v>
      </c>
      <c r="AB203" s="99">
        <v>1.6333333333333335</v>
      </c>
      <c r="AC203" s="99">
        <v>3.7266666666666666</v>
      </c>
      <c r="AD203" s="99">
        <v>2.6666666666666665</v>
      </c>
      <c r="AE203" s="92">
        <v>595.5</v>
      </c>
      <c r="AF203" s="92">
        <v>342583.33333333331</v>
      </c>
      <c r="AG203" s="100">
        <v>7.0046666666666653</v>
      </c>
      <c r="AH203" s="92">
        <v>1708.6389558162327</v>
      </c>
      <c r="AI203" s="99" t="s">
        <v>810</v>
      </c>
      <c r="AJ203" s="99">
        <v>96.170958158987787</v>
      </c>
      <c r="AK203" s="99">
        <v>96.058208184868548</v>
      </c>
      <c r="AL203" s="99">
        <v>192.23000000000002</v>
      </c>
      <c r="AM203" s="99">
        <v>194.7319</v>
      </c>
      <c r="AN203" s="99">
        <v>63.890000000000008</v>
      </c>
      <c r="AO203" s="101">
        <v>3.1890000000000001</v>
      </c>
      <c r="AP203" s="99">
        <v>112.08333333333333</v>
      </c>
      <c r="AQ203" s="99">
        <v>72.583333333333329</v>
      </c>
      <c r="AR203" s="99">
        <v>104.61333333333334</v>
      </c>
      <c r="AS203" s="99">
        <v>10.02</v>
      </c>
      <c r="AT203" s="99">
        <v>520.25</v>
      </c>
      <c r="AU203" s="99">
        <v>5.2233333333333336</v>
      </c>
      <c r="AV203" s="99">
        <v>11.156666666666666</v>
      </c>
      <c r="AW203" s="99">
        <v>5.753333333333333</v>
      </c>
      <c r="AX203" s="99">
        <v>14.723333333333334</v>
      </c>
      <c r="AY203" s="99">
        <v>33.89</v>
      </c>
      <c r="AZ203" s="99">
        <v>3.8166666666666664</v>
      </c>
      <c r="BA203" s="99">
        <v>0.98</v>
      </c>
      <c r="BB203" s="99">
        <v>17.833333333333332</v>
      </c>
      <c r="BC203" s="99">
        <v>25.319999999999997</v>
      </c>
      <c r="BD203" s="99">
        <v>15.819999999999999</v>
      </c>
      <c r="BE203" s="99">
        <v>23.046666666666667</v>
      </c>
      <c r="BF203" s="99">
        <v>72.5</v>
      </c>
      <c r="BG203" s="99">
        <v>8.2763888888888886</v>
      </c>
      <c r="BH203" s="99">
        <v>7.9366666666666665</v>
      </c>
      <c r="BI203" s="99">
        <v>12.943333333333333</v>
      </c>
      <c r="BJ203" s="99">
        <v>3.2133333333333334</v>
      </c>
      <c r="BK203" s="99">
        <v>44.859999999999992</v>
      </c>
      <c r="BL203" s="99">
        <v>9.9966666666666679</v>
      </c>
      <c r="BM203" s="99">
        <v>11.563333333333333</v>
      </c>
    </row>
    <row r="204" spans="1:65" x14ac:dyDescent="0.35">
      <c r="A204" s="13">
        <v>4046140865</v>
      </c>
      <c r="B204" s="14" t="s">
        <v>518</v>
      </c>
      <c r="C204" s="14" t="s">
        <v>530</v>
      </c>
      <c r="D204" s="14" t="s">
        <v>532</v>
      </c>
      <c r="E204" s="99">
        <v>14.021666666666667</v>
      </c>
      <c r="F204" s="99">
        <v>5.870790960451977</v>
      </c>
      <c r="G204" s="99">
        <v>4.586666666666666</v>
      </c>
      <c r="H204" s="99">
        <v>1.3933333333333333</v>
      </c>
      <c r="I204" s="99">
        <v>1.1399999999999999</v>
      </c>
      <c r="J204" s="99">
        <v>4.5533333333333337</v>
      </c>
      <c r="K204" s="99">
        <v>3.7149999999999999</v>
      </c>
      <c r="L204" s="99">
        <v>1.5483333333333331</v>
      </c>
      <c r="M204" s="99">
        <v>4.18</v>
      </c>
      <c r="N204" s="99">
        <v>4.7633333333333328</v>
      </c>
      <c r="O204" s="99">
        <v>0.66512720292946514</v>
      </c>
      <c r="P204" s="99">
        <v>1.95</v>
      </c>
      <c r="Q204" s="99">
        <v>3.7033333333333336</v>
      </c>
      <c r="R204" s="99">
        <v>4.3866666666666667</v>
      </c>
      <c r="S204" s="99">
        <v>5.4933333333333332</v>
      </c>
      <c r="T204" s="99">
        <v>3.776666666666666</v>
      </c>
      <c r="U204" s="99">
        <v>5.03</v>
      </c>
      <c r="V204" s="99">
        <v>1.4483333333333333</v>
      </c>
      <c r="W204" s="99">
        <v>2.2999999999999998</v>
      </c>
      <c r="X204" s="99">
        <v>1.92</v>
      </c>
      <c r="Y204" s="99">
        <v>18.830000000000002</v>
      </c>
      <c r="Z204" s="99">
        <v>6.5150000000000006</v>
      </c>
      <c r="AA204" s="99">
        <v>3.5500000000000003</v>
      </c>
      <c r="AB204" s="99">
        <v>1.7433333333333334</v>
      </c>
      <c r="AC204" s="99">
        <v>3.7583333333333333</v>
      </c>
      <c r="AD204" s="99">
        <v>2.65</v>
      </c>
      <c r="AE204" s="92">
        <v>1139.5833333333333</v>
      </c>
      <c r="AF204" s="92">
        <v>357926.33333333331</v>
      </c>
      <c r="AG204" s="100">
        <v>6.9149999999999991</v>
      </c>
      <c r="AH204" s="92">
        <v>1770.4117447292529</v>
      </c>
      <c r="AI204" s="99" t="s">
        <v>810</v>
      </c>
      <c r="AJ204" s="99">
        <v>89.277420988284561</v>
      </c>
      <c r="AK204" s="99">
        <v>87.067804857587973</v>
      </c>
      <c r="AL204" s="99">
        <v>176.35</v>
      </c>
      <c r="AM204" s="99">
        <v>194.96394999999998</v>
      </c>
      <c r="AN204" s="99">
        <v>48.163333333333334</v>
      </c>
      <c r="AO204" s="101">
        <v>3.2044047619047618</v>
      </c>
      <c r="AP204" s="99">
        <v>108.05333333333334</v>
      </c>
      <c r="AQ204" s="99">
        <v>103.03000000000002</v>
      </c>
      <c r="AR204" s="99">
        <v>97.693333333333328</v>
      </c>
      <c r="AS204" s="99">
        <v>10.266666666666667</v>
      </c>
      <c r="AT204" s="99">
        <v>493.24</v>
      </c>
      <c r="AU204" s="99">
        <v>4.8533333333333326</v>
      </c>
      <c r="AV204" s="99">
        <v>12.073333333333332</v>
      </c>
      <c r="AW204" s="99">
        <v>5.0766666666666671</v>
      </c>
      <c r="AX204" s="99">
        <v>20.723333333333333</v>
      </c>
      <c r="AY204" s="99">
        <v>34.466666666666669</v>
      </c>
      <c r="AZ204" s="99">
        <v>3.6549999999999998</v>
      </c>
      <c r="BA204" s="99">
        <v>1.1383333333333334</v>
      </c>
      <c r="BB204" s="99">
        <v>15.103333333333333</v>
      </c>
      <c r="BC204" s="99">
        <v>35.983333333333341</v>
      </c>
      <c r="BD204" s="99">
        <v>28.13</v>
      </c>
      <c r="BE204" s="99">
        <v>35.75</v>
      </c>
      <c r="BF204" s="99">
        <v>93.623333333333335</v>
      </c>
      <c r="BG204" s="99">
        <v>8.3291666666666675</v>
      </c>
      <c r="BH204" s="99">
        <v>10.896666666666668</v>
      </c>
      <c r="BI204" s="99">
        <v>15.283333333333333</v>
      </c>
      <c r="BJ204" s="99">
        <v>3.7133333333333334</v>
      </c>
      <c r="BK204" s="99">
        <v>60.146666666666668</v>
      </c>
      <c r="BL204" s="99">
        <v>10.021666666666667</v>
      </c>
      <c r="BM204" s="99">
        <v>12.013333333333334</v>
      </c>
    </row>
    <row r="205" spans="1:65" x14ac:dyDescent="0.35">
      <c r="A205" s="13">
        <v>4121660400</v>
      </c>
      <c r="B205" s="14" t="s">
        <v>533</v>
      </c>
      <c r="C205" s="14" t="s">
        <v>826</v>
      </c>
      <c r="D205" s="14" t="s">
        <v>827</v>
      </c>
      <c r="E205" s="99">
        <v>13.943333333333335</v>
      </c>
      <c r="F205" s="99">
        <v>5.6026279863481223</v>
      </c>
      <c r="G205" s="99">
        <v>5.18</v>
      </c>
      <c r="H205" s="99">
        <v>2.026091954</v>
      </c>
      <c r="I205" s="99">
        <v>1.32</v>
      </c>
      <c r="J205" s="99">
        <v>4.8233333333333333</v>
      </c>
      <c r="K205" s="99">
        <v>4.5333333333333332</v>
      </c>
      <c r="L205" s="99">
        <v>1.7166666666666668</v>
      </c>
      <c r="M205" s="99">
        <v>4.92</v>
      </c>
      <c r="N205" s="99">
        <v>4.416666666666667</v>
      </c>
      <c r="O205" s="99">
        <v>0.80333333333333334</v>
      </c>
      <c r="P205" s="99">
        <v>1.95</v>
      </c>
      <c r="Q205" s="99">
        <v>4.59</v>
      </c>
      <c r="R205" s="99">
        <v>4.583333333333333</v>
      </c>
      <c r="S205" s="99">
        <v>6.7966666666666669</v>
      </c>
      <c r="T205" s="99">
        <v>4.4233333333333329</v>
      </c>
      <c r="U205" s="99">
        <v>5.4833333333333334</v>
      </c>
      <c r="V205" s="99">
        <v>1.68</v>
      </c>
      <c r="W205" s="99">
        <v>2.7466666666666666</v>
      </c>
      <c r="X205" s="99">
        <v>2.3666666666666667</v>
      </c>
      <c r="Y205" s="99">
        <v>21.173333333333332</v>
      </c>
      <c r="Z205" s="99">
        <v>7.669999999999999</v>
      </c>
      <c r="AA205" s="99">
        <v>3.8633333333333333</v>
      </c>
      <c r="AB205" s="99">
        <v>1.7266666666666666</v>
      </c>
      <c r="AC205" s="99">
        <v>3.9433333333333334</v>
      </c>
      <c r="AD205" s="99">
        <v>2.8433333333333337</v>
      </c>
      <c r="AE205" s="92">
        <v>1594.7833333333335</v>
      </c>
      <c r="AF205" s="92">
        <v>650154.66666666663</v>
      </c>
      <c r="AG205" s="100">
        <v>6.6822222222222223</v>
      </c>
      <c r="AH205" s="92">
        <v>3144.3052636687194</v>
      </c>
      <c r="AI205" s="99" t="s">
        <v>810</v>
      </c>
      <c r="AJ205" s="99">
        <v>89.167779699999997</v>
      </c>
      <c r="AK205" s="99">
        <v>95.056425435761852</v>
      </c>
      <c r="AL205" s="99">
        <v>184.23000000000002</v>
      </c>
      <c r="AM205" s="99">
        <v>184.96360000000001</v>
      </c>
      <c r="AN205" s="99">
        <v>50.890000000000008</v>
      </c>
      <c r="AO205" s="101">
        <v>4.0095000000000001</v>
      </c>
      <c r="AP205" s="99">
        <v>128.83333333333334</v>
      </c>
      <c r="AQ205" s="99">
        <v>133.79666666666665</v>
      </c>
      <c r="AR205" s="99">
        <v>129.66666666666666</v>
      </c>
      <c r="AS205" s="99">
        <v>11.33</v>
      </c>
      <c r="AT205" s="99">
        <v>359.57333333333332</v>
      </c>
      <c r="AU205" s="99">
        <v>6.2633333333333328</v>
      </c>
      <c r="AV205" s="99">
        <v>12.906666666666666</v>
      </c>
      <c r="AW205" s="99">
        <v>5.1166666666666671</v>
      </c>
      <c r="AX205" s="99">
        <v>27.36</v>
      </c>
      <c r="AY205" s="99">
        <v>43.933333333333337</v>
      </c>
      <c r="AZ205" s="99">
        <v>3.7733333333333334</v>
      </c>
      <c r="BA205" s="99">
        <v>1.5166666666666666</v>
      </c>
      <c r="BB205" s="99">
        <v>17.373333333333335</v>
      </c>
      <c r="BC205" s="99">
        <v>34.586666666666666</v>
      </c>
      <c r="BD205" s="99">
        <v>23.803333333333331</v>
      </c>
      <c r="BE205" s="99">
        <v>27.233333333333331</v>
      </c>
      <c r="BF205" s="99">
        <v>88.61</v>
      </c>
      <c r="BG205" s="99">
        <v>17.323333333333334</v>
      </c>
      <c r="BH205" s="99">
        <v>11.07</v>
      </c>
      <c r="BI205" s="99">
        <v>19.216666666666665</v>
      </c>
      <c r="BJ205" s="99">
        <v>3.436666666666667</v>
      </c>
      <c r="BK205" s="99">
        <v>80.776666666666657</v>
      </c>
      <c r="BL205" s="99">
        <v>12.056666666666667</v>
      </c>
      <c r="BM205" s="99">
        <v>13.246666666666668</v>
      </c>
    </row>
    <row r="206" spans="1:65" x14ac:dyDescent="0.35">
      <c r="A206" s="13">
        <v>4138900600</v>
      </c>
      <c r="B206" s="14" t="s">
        <v>533</v>
      </c>
      <c r="C206" s="14" t="s">
        <v>534</v>
      </c>
      <c r="D206" s="14" t="s">
        <v>535</v>
      </c>
      <c r="E206" s="99">
        <v>13.936666666666667</v>
      </c>
      <c r="F206" s="99">
        <v>6.1739393939393947</v>
      </c>
      <c r="G206" s="99">
        <v>5.4033333333333333</v>
      </c>
      <c r="H206" s="99">
        <v>2.026091954</v>
      </c>
      <c r="I206" s="99">
        <v>1.4166666666666667</v>
      </c>
      <c r="J206" s="99">
        <v>5.04</v>
      </c>
      <c r="K206" s="99">
        <v>4.5766666666666671</v>
      </c>
      <c r="L206" s="99">
        <v>1.7733333333333334</v>
      </c>
      <c r="M206" s="99">
        <v>4.996666666666667</v>
      </c>
      <c r="N206" s="99">
        <v>4.3866666666666667</v>
      </c>
      <c r="O206" s="99">
        <v>0.83666666666666656</v>
      </c>
      <c r="P206" s="99">
        <v>1.9533333333333331</v>
      </c>
      <c r="Q206" s="99">
        <v>4.6066666666666665</v>
      </c>
      <c r="R206" s="99">
        <v>4.67</v>
      </c>
      <c r="S206" s="99">
        <v>7.0566666666666675</v>
      </c>
      <c r="T206" s="99">
        <v>4.3933333333333335</v>
      </c>
      <c r="U206" s="99">
        <v>5.79</v>
      </c>
      <c r="V206" s="99">
        <v>1.7433333333333334</v>
      </c>
      <c r="W206" s="99">
        <v>2.7133333333333334</v>
      </c>
      <c r="X206" s="99">
        <v>2.4666666666666668</v>
      </c>
      <c r="Y206" s="99">
        <v>21.66</v>
      </c>
      <c r="Z206" s="99">
        <v>7.9433333333333325</v>
      </c>
      <c r="AA206" s="99">
        <v>4.0066666666666668</v>
      </c>
      <c r="AB206" s="99">
        <v>1.7866666666666668</v>
      </c>
      <c r="AC206" s="99">
        <v>4.2299999999999995</v>
      </c>
      <c r="AD206" s="99">
        <v>2.92</v>
      </c>
      <c r="AE206" s="92">
        <v>2576.9666666666667</v>
      </c>
      <c r="AF206" s="92">
        <v>701338.66666666663</v>
      </c>
      <c r="AG206" s="100">
        <v>6.5292777777777777</v>
      </c>
      <c r="AH206" s="92">
        <v>3332.8622448068195</v>
      </c>
      <c r="AI206" s="99" t="s">
        <v>810</v>
      </c>
      <c r="AJ206" s="99">
        <v>89.861522003211846</v>
      </c>
      <c r="AK206" s="99">
        <v>92.867910029599386</v>
      </c>
      <c r="AL206" s="99">
        <v>182.73000000000002</v>
      </c>
      <c r="AM206" s="99">
        <v>190.35850000000002</v>
      </c>
      <c r="AN206" s="99">
        <v>84.446666666666673</v>
      </c>
      <c r="AO206" s="101">
        <v>4.1633333333333331</v>
      </c>
      <c r="AP206" s="99">
        <v>131.93666666666667</v>
      </c>
      <c r="AQ206" s="99">
        <v>188.49</v>
      </c>
      <c r="AR206" s="99">
        <v>115.07666666666667</v>
      </c>
      <c r="AS206" s="99">
        <v>11.576666666666666</v>
      </c>
      <c r="AT206" s="99">
        <v>386.5333333333333</v>
      </c>
      <c r="AU206" s="99">
        <v>5.9866666666666672</v>
      </c>
      <c r="AV206" s="99">
        <v>12.21</v>
      </c>
      <c r="AW206" s="99">
        <v>5.4466666666666663</v>
      </c>
      <c r="AX206" s="99">
        <v>41.22</v>
      </c>
      <c r="AY206" s="99">
        <v>60.583333333333336</v>
      </c>
      <c r="AZ206" s="99">
        <v>3.6300000000000003</v>
      </c>
      <c r="BA206" s="99">
        <v>1.53</v>
      </c>
      <c r="BB206" s="99">
        <v>21.846666666666668</v>
      </c>
      <c r="BC206" s="99">
        <v>37.373333333333335</v>
      </c>
      <c r="BD206" s="99">
        <v>23.040000000000003</v>
      </c>
      <c r="BE206" s="99">
        <v>35.703333333333333</v>
      </c>
      <c r="BF206" s="99">
        <v>66.323333333333338</v>
      </c>
      <c r="BG206" s="99">
        <v>6.1111111111111116</v>
      </c>
      <c r="BH206" s="99">
        <v>12.976666666666667</v>
      </c>
      <c r="BI206" s="99">
        <v>18.306666666666668</v>
      </c>
      <c r="BJ206" s="99">
        <v>3.6166666666666671</v>
      </c>
      <c r="BK206" s="99">
        <v>84.776666666666657</v>
      </c>
      <c r="BL206" s="99">
        <v>12.069999999999999</v>
      </c>
      <c r="BM206" s="99">
        <v>13.57</v>
      </c>
    </row>
    <row r="207" spans="1:65" x14ac:dyDescent="0.35">
      <c r="A207" s="13">
        <v>4210900075</v>
      </c>
      <c r="B207" s="14" t="s">
        <v>536</v>
      </c>
      <c r="C207" s="14" t="s">
        <v>537</v>
      </c>
      <c r="D207" s="14" t="s">
        <v>538</v>
      </c>
      <c r="E207" s="99">
        <v>13.836666666666666</v>
      </c>
      <c r="F207" s="99">
        <v>5.7555942028985507</v>
      </c>
      <c r="G207" s="99">
        <v>4.96</v>
      </c>
      <c r="H207" s="99">
        <v>1.4166666666666667</v>
      </c>
      <c r="I207" s="99">
        <v>1.1900000000000002</v>
      </c>
      <c r="J207" s="99">
        <v>4.543333333333333</v>
      </c>
      <c r="K207" s="99">
        <v>4.1033333333333326</v>
      </c>
      <c r="L207" s="99">
        <v>1.75</v>
      </c>
      <c r="M207" s="99">
        <v>4.6633333333333331</v>
      </c>
      <c r="N207" s="99">
        <v>5.37</v>
      </c>
      <c r="O207" s="99">
        <v>0.66333333333333344</v>
      </c>
      <c r="P207" s="99">
        <v>1.9233333333333331</v>
      </c>
      <c r="Q207" s="99">
        <v>4.0266666666666664</v>
      </c>
      <c r="R207" s="99">
        <v>4.3533333333333335</v>
      </c>
      <c r="S207" s="99">
        <v>5.586666666666666</v>
      </c>
      <c r="T207" s="99">
        <v>4.08</v>
      </c>
      <c r="U207" s="99">
        <v>5.2433333333333332</v>
      </c>
      <c r="V207" s="99">
        <v>1.5</v>
      </c>
      <c r="W207" s="99">
        <v>2.4233333333333333</v>
      </c>
      <c r="X207" s="99">
        <v>1.9833333333333332</v>
      </c>
      <c r="Y207" s="99">
        <v>19.046666666666667</v>
      </c>
      <c r="Z207" s="99">
        <v>7.9066666666666663</v>
      </c>
      <c r="AA207" s="99">
        <v>3.3733333333333331</v>
      </c>
      <c r="AB207" s="99">
        <v>1.6966666666666665</v>
      </c>
      <c r="AC207" s="99">
        <v>3.9866666666666668</v>
      </c>
      <c r="AD207" s="99">
        <v>2.7766666666666668</v>
      </c>
      <c r="AE207" s="92">
        <v>1891.4233333333332</v>
      </c>
      <c r="AF207" s="92">
        <v>496133.66666666669</v>
      </c>
      <c r="AG207" s="100">
        <v>6.3875666666666673</v>
      </c>
      <c r="AH207" s="92">
        <v>2325.6123075616001</v>
      </c>
      <c r="AI207" s="99" t="s">
        <v>810</v>
      </c>
      <c r="AJ207" s="99">
        <v>97.528063682210018</v>
      </c>
      <c r="AK207" s="99">
        <v>112.56943953186607</v>
      </c>
      <c r="AL207" s="99">
        <v>210.1</v>
      </c>
      <c r="AM207" s="99">
        <v>195.81195000000002</v>
      </c>
      <c r="AN207" s="99">
        <v>64.436666666666667</v>
      </c>
      <c r="AO207" s="101">
        <v>3.5149583333333339</v>
      </c>
      <c r="AP207" s="99">
        <v>125.11333333333334</v>
      </c>
      <c r="AQ207" s="99">
        <v>86.423333333333332</v>
      </c>
      <c r="AR207" s="99">
        <v>137.77333333333334</v>
      </c>
      <c r="AS207" s="99">
        <v>10.743333333333332</v>
      </c>
      <c r="AT207" s="99">
        <v>447.5</v>
      </c>
      <c r="AU207" s="99">
        <v>6.81</v>
      </c>
      <c r="AV207" s="99">
        <v>11.566666666666668</v>
      </c>
      <c r="AW207" s="99">
        <v>6.6833333333333336</v>
      </c>
      <c r="AX207" s="99">
        <v>23.196666666666669</v>
      </c>
      <c r="AY207" s="99">
        <v>52.916666666666664</v>
      </c>
      <c r="AZ207" s="99">
        <v>3.8266666666666667</v>
      </c>
      <c r="BA207" s="99">
        <v>1.4233333333333331</v>
      </c>
      <c r="BB207" s="99">
        <v>13.229999999999999</v>
      </c>
      <c r="BC207" s="99">
        <v>36.173333333333339</v>
      </c>
      <c r="BD207" s="99">
        <v>28.993333333333329</v>
      </c>
      <c r="BE207" s="99">
        <v>37.57</v>
      </c>
      <c r="BF207" s="99">
        <v>99.886666666666656</v>
      </c>
      <c r="BG207" s="99">
        <v>7.2222222222222223</v>
      </c>
      <c r="BH207" s="99">
        <v>12.426666666666668</v>
      </c>
      <c r="BI207" s="99">
        <v>19.330000000000002</v>
      </c>
      <c r="BJ207" s="99">
        <v>3.4133333333333336</v>
      </c>
      <c r="BK207" s="99">
        <v>63.933333333333337</v>
      </c>
      <c r="BL207" s="99">
        <v>11.459999999999999</v>
      </c>
      <c r="BM207" s="99">
        <v>15.043003666666666</v>
      </c>
    </row>
    <row r="208" spans="1:65" x14ac:dyDescent="0.35">
      <c r="A208" s="13">
        <v>4221500200</v>
      </c>
      <c r="B208" s="14" t="s">
        <v>536</v>
      </c>
      <c r="C208" s="14" t="s">
        <v>828</v>
      </c>
      <c r="D208" s="14" t="s">
        <v>829</v>
      </c>
      <c r="E208" s="99">
        <v>13.717304385845432</v>
      </c>
      <c r="F208" s="99">
        <v>5.3486396849372548</v>
      </c>
      <c r="G208" s="99">
        <v>5.0660302765484078</v>
      </c>
      <c r="H208" s="99">
        <v>1.3345293907011044</v>
      </c>
      <c r="I208" s="99">
        <v>1.1365527590423685</v>
      </c>
      <c r="J208" s="99">
        <v>4.5214015838444785</v>
      </c>
      <c r="K208" s="99">
        <v>4.0252762261465778</v>
      </c>
      <c r="L208" s="99">
        <v>1.5619759055007745</v>
      </c>
      <c r="M208" s="99">
        <v>4.381472384131996</v>
      </c>
      <c r="N208" s="99">
        <v>5.4634153436891895</v>
      </c>
      <c r="O208" s="99">
        <v>0.79628843783744285</v>
      </c>
      <c r="P208" s="99">
        <v>1.9528392116106528</v>
      </c>
      <c r="Q208" s="99">
        <v>3.6303367601988206</v>
      </c>
      <c r="R208" s="99">
        <v>4.4212130599509374</v>
      </c>
      <c r="S208" s="99">
        <v>5.4839119285224243</v>
      </c>
      <c r="T208" s="99">
        <v>4.248143741162874</v>
      </c>
      <c r="U208" s="99">
        <v>5.1212354218139735</v>
      </c>
      <c r="V208" s="99">
        <v>1.5436946754632022</v>
      </c>
      <c r="W208" s="99">
        <v>2.4714920726268859</v>
      </c>
      <c r="X208" s="99">
        <v>1.9148482822946373</v>
      </c>
      <c r="Y208" s="99">
        <v>18.905568661844665</v>
      </c>
      <c r="Z208" s="99">
        <v>7.7268036170619681</v>
      </c>
      <c r="AA208" s="99">
        <v>3.3573391482278772</v>
      </c>
      <c r="AB208" s="99">
        <v>1.724994103024053</v>
      </c>
      <c r="AC208" s="99">
        <v>3.8051323197996907</v>
      </c>
      <c r="AD208" s="99">
        <v>2.7290007126911893</v>
      </c>
      <c r="AE208" s="92">
        <v>842.74942554047482</v>
      </c>
      <c r="AF208" s="92">
        <v>266407.68946194719</v>
      </c>
      <c r="AG208" s="100">
        <v>6.9269801196679426</v>
      </c>
      <c r="AH208" s="92">
        <v>1318.9426248420752</v>
      </c>
      <c r="AI208" s="99" t="s">
        <v>810</v>
      </c>
      <c r="AJ208" s="99">
        <v>97.363123457198881</v>
      </c>
      <c r="AK208" s="99">
        <v>121.62663030582895</v>
      </c>
      <c r="AL208" s="99">
        <v>218.99</v>
      </c>
      <c r="AM208" s="99">
        <v>195.99991573585737</v>
      </c>
      <c r="AN208" s="99">
        <v>79.525959526238225</v>
      </c>
      <c r="AO208" s="101">
        <v>3.6817190738071925</v>
      </c>
      <c r="AP208" s="99">
        <v>99.22265670215819</v>
      </c>
      <c r="AQ208" s="99">
        <v>124.53493444353724</v>
      </c>
      <c r="AR208" s="99">
        <v>103.83306637035044</v>
      </c>
      <c r="AS208" s="99">
        <v>10.324768222221316</v>
      </c>
      <c r="AT208" s="99">
        <v>368.66881208662409</v>
      </c>
      <c r="AU208" s="99">
        <v>6.0141552566288601</v>
      </c>
      <c r="AV208" s="99">
        <v>9.445318572935733</v>
      </c>
      <c r="AW208" s="99">
        <v>4.9965116138653336</v>
      </c>
      <c r="AX208" s="99">
        <v>20.016046707271517</v>
      </c>
      <c r="AY208" s="99">
        <v>45.075549036719309</v>
      </c>
      <c r="AZ208" s="99">
        <v>3.6338383465092612</v>
      </c>
      <c r="BA208" s="99">
        <v>1.4177432500894327</v>
      </c>
      <c r="BB208" s="99">
        <v>17.499724795672584</v>
      </c>
      <c r="BC208" s="99">
        <v>28.688778413021797</v>
      </c>
      <c r="BD208" s="99">
        <v>23.053404387485482</v>
      </c>
      <c r="BE208" s="99">
        <v>27.130232625870395</v>
      </c>
      <c r="BF208" s="99">
        <v>94.834634650465475</v>
      </c>
      <c r="BG208" s="99">
        <v>18.345463573393204</v>
      </c>
      <c r="BH208" s="99">
        <v>10.18063243761272</v>
      </c>
      <c r="BI208" s="99">
        <v>12.757840722053809</v>
      </c>
      <c r="BJ208" s="99">
        <v>4.8288590481004716</v>
      </c>
      <c r="BK208" s="99">
        <v>66.183876134720109</v>
      </c>
      <c r="BL208" s="99">
        <v>8.9891379843765193</v>
      </c>
      <c r="BM208" s="99">
        <v>13.019634372498645</v>
      </c>
    </row>
    <row r="209" spans="1:65" x14ac:dyDescent="0.35">
      <c r="A209" s="13">
        <v>4225420430</v>
      </c>
      <c r="B209" s="14" t="s">
        <v>536</v>
      </c>
      <c r="C209" s="14" t="s">
        <v>830</v>
      </c>
      <c r="D209" s="14" t="s">
        <v>831</v>
      </c>
      <c r="E209" s="99">
        <v>13.397367442624043</v>
      </c>
      <c r="F209" s="99">
        <v>5.254160854319494</v>
      </c>
      <c r="G209" s="99">
        <v>4.822750688283711</v>
      </c>
      <c r="H209" s="99">
        <v>1.3696559263132071</v>
      </c>
      <c r="I209" s="99">
        <v>1.1703647579011216</v>
      </c>
      <c r="J209" s="99">
        <v>4.4941656310274807</v>
      </c>
      <c r="K209" s="99">
        <v>4.3008794289696377</v>
      </c>
      <c r="L209" s="99">
        <v>1.6517838668125038</v>
      </c>
      <c r="M209" s="99">
        <v>4.571096211518114</v>
      </c>
      <c r="N209" s="99">
        <v>5.6185656571861742</v>
      </c>
      <c r="O209" s="99">
        <v>0.7717141916221123</v>
      </c>
      <c r="P209" s="99">
        <v>1.9505481241056708</v>
      </c>
      <c r="Q209" s="99">
        <v>3.774857272374085</v>
      </c>
      <c r="R209" s="99">
        <v>4.380113181823706</v>
      </c>
      <c r="S209" s="99">
        <v>5.6019237751663153</v>
      </c>
      <c r="T209" s="99">
        <v>4.0516413644905098</v>
      </c>
      <c r="U209" s="99">
        <v>5.1813518027180194</v>
      </c>
      <c r="V209" s="99">
        <v>1.4266140448919906</v>
      </c>
      <c r="W209" s="99">
        <v>2.3662627403589398</v>
      </c>
      <c r="X209" s="99">
        <v>1.9215682065260211</v>
      </c>
      <c r="Y209" s="99">
        <v>18.820321586231231</v>
      </c>
      <c r="Z209" s="99">
        <v>7.982817568407218</v>
      </c>
      <c r="AA209" s="99">
        <v>3.2826866930334346</v>
      </c>
      <c r="AB209" s="99">
        <v>1.6152110345787571</v>
      </c>
      <c r="AC209" s="99">
        <v>3.9291373527207547</v>
      </c>
      <c r="AD209" s="99">
        <v>2.7714639735486863</v>
      </c>
      <c r="AE209" s="92">
        <v>1463.7859457818456</v>
      </c>
      <c r="AF209" s="92">
        <v>459192.18022867426</v>
      </c>
      <c r="AG209" s="100">
        <v>6.4909318684198709</v>
      </c>
      <c r="AH209" s="92">
        <v>2173.7260742570065</v>
      </c>
      <c r="AI209" s="99">
        <v>195.51459233813901</v>
      </c>
      <c r="AJ209" s="99" t="s">
        <v>810</v>
      </c>
      <c r="AK209" s="99" t="s">
        <v>810</v>
      </c>
      <c r="AL209" s="99">
        <v>195.51459233813901</v>
      </c>
      <c r="AM209" s="99">
        <v>195.84354599990979</v>
      </c>
      <c r="AN209" s="99">
        <v>58.635932513168392</v>
      </c>
      <c r="AO209" s="101">
        <v>3.6703000185747441</v>
      </c>
      <c r="AP209" s="99">
        <v>78.539760473089572</v>
      </c>
      <c r="AQ209" s="99">
        <v>129.11723961925952</v>
      </c>
      <c r="AR209" s="99">
        <v>94.258422686572473</v>
      </c>
      <c r="AS209" s="99">
        <v>10.417131815615933</v>
      </c>
      <c r="AT209" s="99">
        <v>500.85323838015057</v>
      </c>
      <c r="AU209" s="99">
        <v>5.3090001935328948</v>
      </c>
      <c r="AV209" s="99">
        <v>11.106360277457094</v>
      </c>
      <c r="AW209" s="99">
        <v>5.1654532390356422</v>
      </c>
      <c r="AX209" s="99">
        <v>24.940086002794526</v>
      </c>
      <c r="AY209" s="99">
        <v>39.824108304253599</v>
      </c>
      <c r="AZ209" s="99">
        <v>3.6995226296069106</v>
      </c>
      <c r="BA209" s="99">
        <v>1.5682165587845194</v>
      </c>
      <c r="BB209" s="99">
        <v>18.652673305302699</v>
      </c>
      <c r="BC209" s="99">
        <v>36.933043445776974</v>
      </c>
      <c r="BD209" s="99">
        <v>29.744962147286614</v>
      </c>
      <c r="BE209" s="99">
        <v>30.744444989733168</v>
      </c>
      <c r="BF209" s="99">
        <v>102.91724554529294</v>
      </c>
      <c r="BG209" s="99">
        <v>27.469916256428217</v>
      </c>
      <c r="BH209" s="99">
        <v>12.841001924505251</v>
      </c>
      <c r="BI209" s="99">
        <v>22.344849636389473</v>
      </c>
      <c r="BJ209" s="99">
        <v>3.3935352631059863</v>
      </c>
      <c r="BK209" s="99">
        <v>68.689243029118913</v>
      </c>
      <c r="BL209" s="99">
        <v>11.679227808350376</v>
      </c>
      <c r="BM209" s="99">
        <v>12.883995803355432</v>
      </c>
    </row>
    <row r="210" spans="1:65" x14ac:dyDescent="0.35">
      <c r="A210" s="13">
        <v>4237964700</v>
      </c>
      <c r="B210" s="14" t="s">
        <v>536</v>
      </c>
      <c r="C210" s="14" t="s">
        <v>539</v>
      </c>
      <c r="D210" s="14" t="s">
        <v>540</v>
      </c>
      <c r="E210" s="99">
        <v>13.903333333333334</v>
      </c>
      <c r="F210" s="99">
        <v>5.7629899856938485</v>
      </c>
      <c r="G210" s="99">
        <v>5.0366666666666662</v>
      </c>
      <c r="H210" s="99">
        <v>1.4566666666666668</v>
      </c>
      <c r="I210" s="99">
        <v>1.3066666666666666</v>
      </c>
      <c r="J210" s="99">
        <v>4.67</v>
      </c>
      <c r="K210" s="99">
        <v>4.2133333333333338</v>
      </c>
      <c r="L210" s="99">
        <v>1.8133333333333335</v>
      </c>
      <c r="M210" s="99">
        <v>4.9933333333333332</v>
      </c>
      <c r="N210" s="99">
        <v>5.37</v>
      </c>
      <c r="O210" s="99">
        <v>0.66</v>
      </c>
      <c r="P210" s="99">
        <v>2</v>
      </c>
      <c r="Q210" s="99">
        <v>3.9533333333333331</v>
      </c>
      <c r="R210" s="99">
        <v>4.5</v>
      </c>
      <c r="S210" s="99">
        <v>5.836666666666666</v>
      </c>
      <c r="T210" s="99">
        <v>4.4333333333333336</v>
      </c>
      <c r="U210" s="99">
        <v>5.3133333333333335</v>
      </c>
      <c r="V210" s="99">
        <v>1.7699999999999998</v>
      </c>
      <c r="W210" s="99">
        <v>2.5533333333333332</v>
      </c>
      <c r="X210" s="99">
        <v>2.1866666666666665</v>
      </c>
      <c r="Y210" s="99">
        <v>19.743333333333336</v>
      </c>
      <c r="Z210" s="99">
        <v>8.11</v>
      </c>
      <c r="AA210" s="99">
        <v>3.6666666666666665</v>
      </c>
      <c r="AB210" s="99">
        <v>1.8833333333333331</v>
      </c>
      <c r="AC210" s="99">
        <v>4</v>
      </c>
      <c r="AD210" s="99">
        <v>3.0533333333333332</v>
      </c>
      <c r="AE210" s="92">
        <v>1645.9466666666667</v>
      </c>
      <c r="AF210" s="92">
        <v>452216.33333333331</v>
      </c>
      <c r="AG210" s="100">
        <v>6.6077777777777769</v>
      </c>
      <c r="AH210" s="92">
        <v>2169.8769653252261</v>
      </c>
      <c r="AI210" s="99" t="s">
        <v>810</v>
      </c>
      <c r="AJ210" s="99">
        <v>113.40386770559303</v>
      </c>
      <c r="AK210" s="99">
        <v>109.04939978254515</v>
      </c>
      <c r="AL210" s="99">
        <v>222.45</v>
      </c>
      <c r="AM210" s="99">
        <v>198.2739</v>
      </c>
      <c r="AN210" s="99">
        <v>70.89</v>
      </c>
      <c r="AO210" s="101">
        <v>3.5307666666666666</v>
      </c>
      <c r="AP210" s="99">
        <v>123.5</v>
      </c>
      <c r="AQ210" s="99">
        <v>132.55666666666664</v>
      </c>
      <c r="AR210" s="99">
        <v>103.30666666666667</v>
      </c>
      <c r="AS210" s="99">
        <v>11.216666666666667</v>
      </c>
      <c r="AT210" s="99">
        <v>398.09666666666664</v>
      </c>
      <c r="AU210" s="99">
        <v>4.6333333333333337</v>
      </c>
      <c r="AV210" s="99">
        <v>11.733333333333334</v>
      </c>
      <c r="AW210" s="99">
        <v>5.3</v>
      </c>
      <c r="AX210" s="99">
        <v>23.540000000000003</v>
      </c>
      <c r="AY210" s="99">
        <v>66.27</v>
      </c>
      <c r="AZ210" s="99">
        <v>3.6466666666666669</v>
      </c>
      <c r="BA210" s="99">
        <v>1.5166666666666666</v>
      </c>
      <c r="BB210" s="99">
        <v>13.326666666666668</v>
      </c>
      <c r="BC210" s="99">
        <v>37.9</v>
      </c>
      <c r="BD210" s="99">
        <v>32.233333333333334</v>
      </c>
      <c r="BE210" s="99">
        <v>41.763333333333328</v>
      </c>
      <c r="BF210" s="99">
        <v>70.39</v>
      </c>
      <c r="BG210" s="99">
        <v>12.956666666666665</v>
      </c>
      <c r="BH210" s="99">
        <v>13.75</v>
      </c>
      <c r="BI210" s="99">
        <v>19.466666666666665</v>
      </c>
      <c r="BJ210" s="99">
        <v>4.0433333333333339</v>
      </c>
      <c r="BK210" s="99">
        <v>81.533333333333331</v>
      </c>
      <c r="BL210" s="99">
        <v>11.993333333333332</v>
      </c>
      <c r="BM210" s="99">
        <v>14.43</v>
      </c>
    </row>
    <row r="211" spans="1:65" x14ac:dyDescent="0.35">
      <c r="A211" s="13">
        <v>4238300750</v>
      </c>
      <c r="B211" s="14" t="s">
        <v>536</v>
      </c>
      <c r="C211" s="14" t="s">
        <v>541</v>
      </c>
      <c r="D211" s="14" t="s">
        <v>542</v>
      </c>
      <c r="E211" s="99">
        <v>13.68</v>
      </c>
      <c r="F211" s="99">
        <v>5.7039118457300271</v>
      </c>
      <c r="G211" s="99">
        <v>5.3966666666666674</v>
      </c>
      <c r="H211" s="99">
        <v>1.4066666666666665</v>
      </c>
      <c r="I211" s="99">
        <v>1.1466666666666665</v>
      </c>
      <c r="J211" s="99">
        <v>4.5233333333333334</v>
      </c>
      <c r="K211" s="99">
        <v>4.3100000000000005</v>
      </c>
      <c r="L211" s="99">
        <v>1.6166666666666665</v>
      </c>
      <c r="M211" s="99">
        <v>4.4733333333333336</v>
      </c>
      <c r="N211" s="99">
        <v>5.4666666666666659</v>
      </c>
      <c r="O211" s="99">
        <v>0.79</v>
      </c>
      <c r="P211" s="99">
        <v>1.9533333333333331</v>
      </c>
      <c r="Q211" s="99">
        <v>3.7366666666666668</v>
      </c>
      <c r="R211" s="99">
        <v>4.4933333333333332</v>
      </c>
      <c r="S211" s="99">
        <v>5.836666666666666</v>
      </c>
      <c r="T211" s="99">
        <v>4.41</v>
      </c>
      <c r="U211" s="99">
        <v>5.2666666666666666</v>
      </c>
      <c r="V211" s="99">
        <v>1.64</v>
      </c>
      <c r="W211" s="99">
        <v>2.5566666666666666</v>
      </c>
      <c r="X211" s="99">
        <v>1.97</v>
      </c>
      <c r="Y211" s="99">
        <v>19.176666666666666</v>
      </c>
      <c r="Z211" s="99">
        <v>8.4700000000000006</v>
      </c>
      <c r="AA211" s="99">
        <v>3.4033333333333338</v>
      </c>
      <c r="AB211" s="99">
        <v>1.78</v>
      </c>
      <c r="AC211" s="99">
        <v>3.9333333333333331</v>
      </c>
      <c r="AD211" s="99">
        <v>2.7866666666666666</v>
      </c>
      <c r="AE211" s="92">
        <v>1360.2900000000002</v>
      </c>
      <c r="AF211" s="92">
        <v>465796.33333333331</v>
      </c>
      <c r="AG211" s="100">
        <v>6.559166666666667</v>
      </c>
      <c r="AH211" s="92">
        <v>2225.6061193143846</v>
      </c>
      <c r="AI211" s="99" t="s">
        <v>810</v>
      </c>
      <c r="AJ211" s="99">
        <v>130.39293134341858</v>
      </c>
      <c r="AK211" s="99">
        <v>140.2929599065055</v>
      </c>
      <c r="AL211" s="99">
        <v>270.67999999999995</v>
      </c>
      <c r="AM211" s="99">
        <v>196.7739</v>
      </c>
      <c r="AN211" s="99">
        <v>64.05</v>
      </c>
      <c r="AO211" s="101">
        <v>3.7251904761904764</v>
      </c>
      <c r="AP211" s="99">
        <v>109.25999999999999</v>
      </c>
      <c r="AQ211" s="99">
        <v>100.92333333333333</v>
      </c>
      <c r="AR211" s="99">
        <v>110.5</v>
      </c>
      <c r="AS211" s="99">
        <v>10.450000000000001</v>
      </c>
      <c r="AT211" s="99">
        <v>502.54333333333329</v>
      </c>
      <c r="AU211" s="99">
        <v>5.3033333333333337</v>
      </c>
      <c r="AV211" s="99">
        <v>12.833333333333334</v>
      </c>
      <c r="AW211" s="99">
        <v>4.99</v>
      </c>
      <c r="AX211" s="99">
        <v>23.733333333333334</v>
      </c>
      <c r="AY211" s="99">
        <v>40.4</v>
      </c>
      <c r="AZ211" s="99">
        <v>3.7233333333333332</v>
      </c>
      <c r="BA211" s="99">
        <v>1.39</v>
      </c>
      <c r="BB211" s="99">
        <v>15.796666666666667</v>
      </c>
      <c r="BC211" s="99">
        <v>25.353333333333335</v>
      </c>
      <c r="BD211" s="99">
        <v>21.98</v>
      </c>
      <c r="BE211" s="99">
        <v>23.043333333333333</v>
      </c>
      <c r="BF211" s="99">
        <v>77.63</v>
      </c>
      <c r="BG211" s="99">
        <v>12.133333333333333</v>
      </c>
      <c r="BH211" s="99">
        <v>11.766666666666666</v>
      </c>
      <c r="BI211" s="99">
        <v>16.239999999999998</v>
      </c>
      <c r="BJ211" s="99">
        <v>3.4866666666666664</v>
      </c>
      <c r="BK211" s="99">
        <v>62.97</v>
      </c>
      <c r="BL211" s="99">
        <v>10.58</v>
      </c>
      <c r="BM211" s="99">
        <v>10.256666666666668</v>
      </c>
    </row>
    <row r="212" spans="1:65" x14ac:dyDescent="0.35">
      <c r="A212" s="13">
        <v>4239740825</v>
      </c>
      <c r="B212" s="14" t="s">
        <v>536</v>
      </c>
      <c r="C212" s="14" t="s">
        <v>543</v>
      </c>
      <c r="D212" s="14" t="s">
        <v>544</v>
      </c>
      <c r="E212" s="99">
        <v>13.653333333333334</v>
      </c>
      <c r="F212" s="99">
        <v>5.6524000000000001</v>
      </c>
      <c r="G212" s="99">
        <v>4.8666666666666663</v>
      </c>
      <c r="H212" s="99">
        <v>1.4466666666666665</v>
      </c>
      <c r="I212" s="99">
        <v>1.1533333333333333</v>
      </c>
      <c r="J212" s="99">
        <v>4.4933333333333332</v>
      </c>
      <c r="K212" s="99">
        <v>3.9299999999999997</v>
      </c>
      <c r="L212" s="99">
        <v>1.6500000000000001</v>
      </c>
      <c r="M212" s="99">
        <v>4.5133333333333328</v>
      </c>
      <c r="N212" s="99">
        <v>5.37</v>
      </c>
      <c r="O212" s="99">
        <v>0.8436851666666666</v>
      </c>
      <c r="P212" s="99">
        <v>1.95</v>
      </c>
      <c r="Q212" s="99">
        <v>4.1499999999999995</v>
      </c>
      <c r="R212" s="99">
        <v>4.4000000000000004</v>
      </c>
      <c r="S212" s="99">
        <v>5.5333333333333323</v>
      </c>
      <c r="T212" s="99">
        <v>3.9899999999999998</v>
      </c>
      <c r="U212" s="99">
        <v>5.1066666666666665</v>
      </c>
      <c r="V212" s="99">
        <v>1.5</v>
      </c>
      <c r="W212" s="99">
        <v>2.3666666666666667</v>
      </c>
      <c r="X212" s="99">
        <v>1.9400000000000002</v>
      </c>
      <c r="Y212" s="99">
        <v>18.863333333333333</v>
      </c>
      <c r="Z212" s="99">
        <v>7.63</v>
      </c>
      <c r="AA212" s="99">
        <v>3.3333333333333335</v>
      </c>
      <c r="AB212" s="99">
        <v>1.6866666666666668</v>
      </c>
      <c r="AC212" s="99">
        <v>3.9166666666666665</v>
      </c>
      <c r="AD212" s="99">
        <v>2.7699999999999996</v>
      </c>
      <c r="AE212" s="92">
        <v>1651.25</v>
      </c>
      <c r="AF212" s="92">
        <v>405988.66666666669</v>
      </c>
      <c r="AG212" s="100">
        <v>7.0105833333333329</v>
      </c>
      <c r="AH212" s="92">
        <v>2026.4094471324388</v>
      </c>
      <c r="AI212" s="99" t="s">
        <v>810</v>
      </c>
      <c r="AJ212" s="99">
        <v>53.815962903660854</v>
      </c>
      <c r="AK212" s="99">
        <v>115.79527555375752</v>
      </c>
      <c r="AL212" s="99">
        <v>169.62</v>
      </c>
      <c r="AM212" s="99">
        <v>195.81195000000002</v>
      </c>
      <c r="AN212" s="99">
        <v>68.88333333333334</v>
      </c>
      <c r="AO212" s="101">
        <v>3.6595</v>
      </c>
      <c r="AP212" s="99">
        <v>123.25</v>
      </c>
      <c r="AQ212" s="99">
        <v>177.4</v>
      </c>
      <c r="AR212" s="99">
        <v>118.44333333333333</v>
      </c>
      <c r="AS212" s="99">
        <v>10.636666666666667</v>
      </c>
      <c r="AT212" s="99">
        <v>469.00333333333333</v>
      </c>
      <c r="AU212" s="99">
        <v>6.8266666666666671</v>
      </c>
      <c r="AV212" s="99">
        <v>11.673333333333334</v>
      </c>
      <c r="AW212" s="99">
        <v>5.59</v>
      </c>
      <c r="AX212" s="99">
        <v>26.166666666666668</v>
      </c>
      <c r="AY212" s="99">
        <v>40.39</v>
      </c>
      <c r="AZ212" s="99">
        <v>3.7733333333333334</v>
      </c>
      <c r="BA212" s="99">
        <v>1.4266666666666667</v>
      </c>
      <c r="BB212" s="99">
        <v>16</v>
      </c>
      <c r="BC212" s="99">
        <v>38.81</v>
      </c>
      <c r="BD212" s="99">
        <v>31.319999999999997</v>
      </c>
      <c r="BE212" s="99">
        <v>30.97</v>
      </c>
      <c r="BF212" s="99">
        <v>110.5</v>
      </c>
      <c r="BG212" s="99">
        <v>15.166666666666666</v>
      </c>
      <c r="BH212" s="99">
        <v>12.523333333333333</v>
      </c>
      <c r="BI212" s="99">
        <v>15.556666666666667</v>
      </c>
      <c r="BJ212" s="99">
        <v>3.6466666666666669</v>
      </c>
      <c r="BK212" s="99">
        <v>71.98</v>
      </c>
      <c r="BL212" s="99">
        <v>11.134444443333331</v>
      </c>
      <c r="BM212" s="99">
        <v>14.39</v>
      </c>
    </row>
    <row r="213" spans="1:65" x14ac:dyDescent="0.35">
      <c r="A213" s="13">
        <v>4242540815</v>
      </c>
      <c r="B213" s="14" t="s">
        <v>536</v>
      </c>
      <c r="C213" s="14" t="s">
        <v>832</v>
      </c>
      <c r="D213" s="14" t="s">
        <v>545</v>
      </c>
      <c r="E213" s="99">
        <v>13.846666666666666</v>
      </c>
      <c r="F213" s="99">
        <v>6.3621108394458021</v>
      </c>
      <c r="G213" s="99">
        <v>4.9866666666666672</v>
      </c>
      <c r="H213" s="99">
        <v>1.54</v>
      </c>
      <c r="I213" s="99">
        <v>1.2233333333333334</v>
      </c>
      <c r="J213" s="99">
        <v>4.6766666666666667</v>
      </c>
      <c r="K213" s="99">
        <v>4.0233333333333334</v>
      </c>
      <c r="L213" s="99">
        <v>1.8233333333333335</v>
      </c>
      <c r="M213" s="99">
        <v>4.8966666666666665</v>
      </c>
      <c r="N213" s="99">
        <v>5.293333333333333</v>
      </c>
      <c r="O213" s="99">
        <v>0.58666666666666656</v>
      </c>
      <c r="P213" s="99">
        <v>1.9466666666666665</v>
      </c>
      <c r="Q213" s="99">
        <v>3.97</v>
      </c>
      <c r="R213" s="99">
        <v>4.3866666666666667</v>
      </c>
      <c r="S213" s="99">
        <v>5.6366666666666667</v>
      </c>
      <c r="T213" s="99">
        <v>4.1933333333333342</v>
      </c>
      <c r="U213" s="99">
        <v>5.2733333333333325</v>
      </c>
      <c r="V213" s="99">
        <v>1.5599999999999998</v>
      </c>
      <c r="W213" s="99">
        <v>2.4033333333333333</v>
      </c>
      <c r="X213" s="99">
        <v>2.0366666666666666</v>
      </c>
      <c r="Y213" s="99">
        <v>18.86</v>
      </c>
      <c r="Z213" s="99">
        <v>7.87</v>
      </c>
      <c r="AA213" s="99">
        <v>3.5166666666666671</v>
      </c>
      <c r="AB213" s="99">
        <v>1.79</v>
      </c>
      <c r="AC213" s="99">
        <v>3.9366666666666661</v>
      </c>
      <c r="AD213" s="99">
        <v>2.7900000000000005</v>
      </c>
      <c r="AE213" s="92">
        <v>1604.4166666666667</v>
      </c>
      <c r="AF213" s="92">
        <v>282268.33333333331</v>
      </c>
      <c r="AG213" s="100">
        <v>7.0423333333333327</v>
      </c>
      <c r="AH213" s="92">
        <v>1416.5148084808025</v>
      </c>
      <c r="AI213" s="99" t="s">
        <v>810</v>
      </c>
      <c r="AJ213" s="99">
        <v>99.230626972304762</v>
      </c>
      <c r="AK213" s="99">
        <v>107.89712044481111</v>
      </c>
      <c r="AL213" s="99">
        <v>207.13</v>
      </c>
      <c r="AM213" s="99">
        <v>195.2739</v>
      </c>
      <c r="AN213" s="99">
        <v>53.736666666666672</v>
      </c>
      <c r="AO213" s="101">
        <v>3.6806666666666668</v>
      </c>
      <c r="AP213" s="99">
        <v>72</v>
      </c>
      <c r="AQ213" s="99">
        <v>93.333333333333329</v>
      </c>
      <c r="AR213" s="99">
        <v>108.17666666666666</v>
      </c>
      <c r="AS213" s="99">
        <v>10.793333333333331</v>
      </c>
      <c r="AT213" s="99">
        <v>479.33</v>
      </c>
      <c r="AU213" s="99">
        <v>5.5233333333333334</v>
      </c>
      <c r="AV213" s="99">
        <v>11.600000000000001</v>
      </c>
      <c r="AW213" s="99">
        <v>5.19</v>
      </c>
      <c r="AX213" s="99">
        <v>25.333333333333332</v>
      </c>
      <c r="AY213" s="99">
        <v>32.67</v>
      </c>
      <c r="AZ213" s="99">
        <v>3.8033333333333332</v>
      </c>
      <c r="BA213" s="99">
        <v>1.4100000000000001</v>
      </c>
      <c r="BB213" s="99">
        <v>16.75</v>
      </c>
      <c r="BC213" s="99">
        <v>32.333333333333336</v>
      </c>
      <c r="BD213" s="99">
        <v>37.773333333333333</v>
      </c>
      <c r="BE213" s="99">
        <v>31.646666666666665</v>
      </c>
      <c r="BF213" s="99">
        <v>96.166666666666671</v>
      </c>
      <c r="BG213" s="99">
        <v>11.563333333333334</v>
      </c>
      <c r="BH213" s="99">
        <v>10</v>
      </c>
      <c r="BI213" s="99">
        <v>15.446666666666667</v>
      </c>
      <c r="BJ213" s="99">
        <v>3.9766666666666666</v>
      </c>
      <c r="BK213" s="99">
        <v>66.223333333333343</v>
      </c>
      <c r="BL213" s="99">
        <v>11.676666666666664</v>
      </c>
      <c r="BM213" s="99">
        <v>11.713956000000001</v>
      </c>
    </row>
    <row r="214" spans="1:65" x14ac:dyDescent="0.35">
      <c r="A214" s="13">
        <v>4242540900</v>
      </c>
      <c r="B214" s="14" t="s">
        <v>536</v>
      </c>
      <c r="C214" s="14" t="s">
        <v>832</v>
      </c>
      <c r="D214" s="14" t="s">
        <v>546</v>
      </c>
      <c r="E214" s="99">
        <v>13.936203848153928</v>
      </c>
      <c r="F214" s="99">
        <v>5.9271985157699438</v>
      </c>
      <c r="G214" s="99">
        <v>4.8435757575757572</v>
      </c>
      <c r="H214" s="99">
        <v>1.5300649350649351</v>
      </c>
      <c r="I214" s="99">
        <v>1.1515384615384616</v>
      </c>
      <c r="J214" s="99">
        <v>4.5806342494714585</v>
      </c>
      <c r="K214" s="99">
        <v>4.0304761904761897</v>
      </c>
      <c r="L214" s="99">
        <v>1.7590598290598292</v>
      </c>
      <c r="M214" s="99">
        <v>4.6681283068783062</v>
      </c>
      <c r="N214" s="99">
        <v>5.3643986254295539</v>
      </c>
      <c r="O214" s="99">
        <v>1.1100000000000001</v>
      </c>
      <c r="P214" s="99">
        <v>1.9466666666666665</v>
      </c>
      <c r="Q214" s="99">
        <v>3.8574074074074076</v>
      </c>
      <c r="R214" s="99">
        <v>4.4170498084291188</v>
      </c>
      <c r="S214" s="99">
        <v>5.6283306581059387</v>
      </c>
      <c r="T214" s="99">
        <v>4.0898024691358019</v>
      </c>
      <c r="U214" s="99">
        <v>5.1563793103448274</v>
      </c>
      <c r="V214" s="99">
        <v>1.5364679911699781</v>
      </c>
      <c r="W214" s="99">
        <v>2.4237891737891739</v>
      </c>
      <c r="X214" s="99">
        <v>2.0175724637681163</v>
      </c>
      <c r="Y214" s="99">
        <v>18.424695057833858</v>
      </c>
      <c r="Z214" s="99">
        <v>7.9564646464646467</v>
      </c>
      <c r="AA214" s="99">
        <v>3.4094746895893024</v>
      </c>
      <c r="AB214" s="99">
        <v>1.7565917602996255</v>
      </c>
      <c r="AC214" s="99">
        <v>3.9805835543766577</v>
      </c>
      <c r="AD214" s="99">
        <v>2.7643880208333331</v>
      </c>
      <c r="AE214" s="92">
        <v>1448</v>
      </c>
      <c r="AF214" s="92">
        <v>291192.33333333331</v>
      </c>
      <c r="AG214" s="100">
        <v>6.8900000000000006</v>
      </c>
      <c r="AH214" s="92">
        <v>1439.2185312730342</v>
      </c>
      <c r="AI214" s="99" t="s">
        <v>810</v>
      </c>
      <c r="AJ214" s="99">
        <v>99.230626972304762</v>
      </c>
      <c r="AK214" s="99">
        <v>108.11086594301041</v>
      </c>
      <c r="AL214" s="99">
        <v>207.34</v>
      </c>
      <c r="AM214" s="99">
        <v>195.2739</v>
      </c>
      <c r="AN214" s="99">
        <v>67.653333333333336</v>
      </c>
      <c r="AO214" s="101">
        <v>3.6903333333333332</v>
      </c>
      <c r="AP214" s="99">
        <v>83.443333333333328</v>
      </c>
      <c r="AQ214" s="99">
        <v>105.97333333333334</v>
      </c>
      <c r="AR214" s="99">
        <v>109.14</v>
      </c>
      <c r="AS214" s="99">
        <v>10.753182247403211</v>
      </c>
      <c r="AT214" s="99">
        <v>493.33</v>
      </c>
      <c r="AU214" s="99">
        <v>5.6566666666666663</v>
      </c>
      <c r="AV214" s="99">
        <v>10.88</v>
      </c>
      <c r="AW214" s="99">
        <v>4.8099999999999996</v>
      </c>
      <c r="AX214" s="99">
        <v>24.86</v>
      </c>
      <c r="AY214" s="99">
        <v>36.67</v>
      </c>
      <c r="AZ214" s="99">
        <v>3.6523603082851643</v>
      </c>
      <c r="BA214" s="99">
        <v>1.3818181818181818</v>
      </c>
      <c r="BB214" s="99">
        <v>14.719999999999999</v>
      </c>
      <c r="BC214" s="99">
        <v>26.776666666666667</v>
      </c>
      <c r="BD214" s="99">
        <v>29.386666666666667</v>
      </c>
      <c r="BE214" s="99">
        <v>39.199999999999996</v>
      </c>
      <c r="BF214" s="99">
        <v>90.693333333333328</v>
      </c>
      <c r="BG214" s="99">
        <v>8.9500000000000011</v>
      </c>
      <c r="BH214" s="99">
        <v>9.9</v>
      </c>
      <c r="BI214" s="99">
        <v>17.39</v>
      </c>
      <c r="BJ214" s="99">
        <v>3.89</v>
      </c>
      <c r="BK214" s="99">
        <v>59.333333333333336</v>
      </c>
      <c r="BL214" s="99">
        <v>13.278981907390369</v>
      </c>
      <c r="BM214" s="99">
        <v>11.713956000000001</v>
      </c>
    </row>
    <row r="215" spans="1:65" x14ac:dyDescent="0.35">
      <c r="A215" s="13">
        <v>4288888500</v>
      </c>
      <c r="B215" s="14" t="s">
        <v>536</v>
      </c>
      <c r="C215" s="14" t="s">
        <v>889</v>
      </c>
      <c r="D215" s="14" t="s">
        <v>890</v>
      </c>
      <c r="E215" s="99">
        <v>13.812499464406137</v>
      </c>
      <c r="F215" s="99">
        <v>5.7029264981246293</v>
      </c>
      <c r="G215" s="99">
        <v>4.9830544361380484</v>
      </c>
      <c r="H215" s="99">
        <v>1.3646315574086483</v>
      </c>
      <c r="I215" s="99">
        <v>1.2053399707169739</v>
      </c>
      <c r="J215" s="99">
        <v>4.5945451066666516</v>
      </c>
      <c r="K215" s="99">
        <v>4.4712901788033301</v>
      </c>
      <c r="L215" s="99">
        <v>1.7267812810296952</v>
      </c>
      <c r="M215" s="99">
        <v>4.723461309964704</v>
      </c>
      <c r="N215" s="99">
        <v>5.3519728678828997</v>
      </c>
      <c r="O215" s="99">
        <v>0.69549243304789299</v>
      </c>
      <c r="P215" s="99">
        <v>1.9393811803996632</v>
      </c>
      <c r="Q215" s="99">
        <v>3.8693670661812281</v>
      </c>
      <c r="R215" s="99">
        <v>4.3713703206229573</v>
      </c>
      <c r="S215" s="99">
        <v>5.736808566932905</v>
      </c>
      <c r="T215" s="99">
        <v>4.1124009062715663</v>
      </c>
      <c r="U215" s="99">
        <v>5.2575411236887648</v>
      </c>
      <c r="V215" s="99">
        <v>1.5603613421298688</v>
      </c>
      <c r="W215" s="99">
        <v>2.4121570946764384</v>
      </c>
      <c r="X215" s="99">
        <v>2.0257078885341597</v>
      </c>
      <c r="Y215" s="99">
        <v>18.761602592620125</v>
      </c>
      <c r="Z215" s="99">
        <v>7.769828995191169</v>
      </c>
      <c r="AA215" s="99">
        <v>3.5643176447965152</v>
      </c>
      <c r="AB215" s="99">
        <v>1.7124568154859239</v>
      </c>
      <c r="AC215" s="99">
        <v>3.9411891863245958</v>
      </c>
      <c r="AD215" s="99">
        <v>2.7716018872831749</v>
      </c>
      <c r="AE215" s="92">
        <v>1177.8546707501152</v>
      </c>
      <c r="AF215" s="92">
        <v>300630.14436572604</v>
      </c>
      <c r="AG215" s="100">
        <v>7.3242388500564433</v>
      </c>
      <c r="AH215" s="92">
        <v>1547.842012001385</v>
      </c>
      <c r="AI215" s="99" t="s">
        <v>810</v>
      </c>
      <c r="AJ215" s="99">
        <v>98.912088257148412</v>
      </c>
      <c r="AK215" s="99">
        <v>106.94433309797024</v>
      </c>
      <c r="AL215" s="99">
        <v>205.85</v>
      </c>
      <c r="AM215" s="99">
        <v>195.99991573585737</v>
      </c>
      <c r="AN215" s="99">
        <v>42.061128751275071</v>
      </c>
      <c r="AO215" s="101">
        <v>3.6411015093361296</v>
      </c>
      <c r="AP215" s="99">
        <v>107.51110759364927</v>
      </c>
      <c r="AQ215" s="99">
        <v>98.823240516897386</v>
      </c>
      <c r="AR215" s="99">
        <v>136.16633109867141</v>
      </c>
      <c r="AS215" s="99">
        <v>10.776652577391479</v>
      </c>
      <c r="AT215" s="99">
        <v>480.97041678612908</v>
      </c>
      <c r="AU215" s="99">
        <v>5.7570046002990614</v>
      </c>
      <c r="AV215" s="99">
        <v>9.9441717190583123</v>
      </c>
      <c r="AW215" s="99">
        <v>5.0786513945637202</v>
      </c>
      <c r="AX215" s="99">
        <v>15.074143882764927</v>
      </c>
      <c r="AY215" s="99">
        <v>34.930292523537538</v>
      </c>
      <c r="AZ215" s="99">
        <v>3.6152043769042694</v>
      </c>
      <c r="BA215" s="99">
        <v>1.5259945054536024</v>
      </c>
      <c r="BB215" s="99">
        <v>14.880718363667162</v>
      </c>
      <c r="BC215" s="99">
        <v>14.990330540839755</v>
      </c>
      <c r="BD215" s="99">
        <v>18.909136785612318</v>
      </c>
      <c r="BE215" s="99">
        <v>28.296969664107479</v>
      </c>
      <c r="BF215" s="99">
        <v>99.556662569449159</v>
      </c>
      <c r="BG215" s="99">
        <v>19.453241351170977</v>
      </c>
      <c r="BH215" s="99">
        <v>10.203713511688568</v>
      </c>
      <c r="BI215" s="99">
        <v>13.918700264775895</v>
      </c>
      <c r="BJ215" s="99">
        <v>3.4358332065318269</v>
      </c>
      <c r="BK215" s="99">
        <v>58.696207760075652</v>
      </c>
      <c r="BL215" s="99">
        <v>11.824573704457473</v>
      </c>
      <c r="BM215" s="99">
        <v>15.56515648413567</v>
      </c>
    </row>
    <row r="216" spans="1:65" x14ac:dyDescent="0.35">
      <c r="A216" s="13">
        <v>4339300250</v>
      </c>
      <c r="B216" s="14" t="s">
        <v>547</v>
      </c>
      <c r="C216" s="14" t="s">
        <v>548</v>
      </c>
      <c r="D216" s="14" t="s">
        <v>549</v>
      </c>
      <c r="E216" s="99">
        <v>13.936666666666667</v>
      </c>
      <c r="F216" s="99">
        <v>5.8524343675417656</v>
      </c>
      <c r="G216" s="99">
        <v>4.88</v>
      </c>
      <c r="H216" s="99">
        <v>1.4333333333333333</v>
      </c>
      <c r="I216" s="99">
        <v>1.2933333333333334</v>
      </c>
      <c r="J216" s="99">
        <v>4.7366666666666672</v>
      </c>
      <c r="K216" s="99">
        <v>4.0133333333333336</v>
      </c>
      <c r="L216" s="99">
        <v>1.68</v>
      </c>
      <c r="M216" s="99">
        <v>4.6566666666666663</v>
      </c>
      <c r="N216" s="99">
        <v>4.996666666666667</v>
      </c>
      <c r="O216" s="99">
        <v>0.73622786666666651</v>
      </c>
      <c r="P216" s="99">
        <v>1.9533333333333331</v>
      </c>
      <c r="Q216" s="99">
        <v>3.9266666666666663</v>
      </c>
      <c r="R216" s="99">
        <v>4.6733333333333329</v>
      </c>
      <c r="S216" s="99">
        <v>5.5133333333333328</v>
      </c>
      <c r="T216" s="99">
        <v>4.1333333333333329</v>
      </c>
      <c r="U216" s="99">
        <v>5.1233333333333331</v>
      </c>
      <c r="V216" s="99">
        <v>1.6766666666666667</v>
      </c>
      <c r="W216" s="99">
        <v>2.4</v>
      </c>
      <c r="X216" s="99">
        <v>2.1199999999999997</v>
      </c>
      <c r="Y216" s="99">
        <v>20.253333333333334</v>
      </c>
      <c r="Z216" s="99">
        <v>8.0533333333333328</v>
      </c>
      <c r="AA216" s="99">
        <v>3.99</v>
      </c>
      <c r="AB216" s="99">
        <v>1.92</v>
      </c>
      <c r="AC216" s="99">
        <v>4.0966666666666667</v>
      </c>
      <c r="AD216" s="99">
        <v>2.8733333333333335</v>
      </c>
      <c r="AE216" s="92">
        <v>2361.59</v>
      </c>
      <c r="AF216" s="92">
        <v>495603</v>
      </c>
      <c r="AG216" s="100">
        <v>6.6099999999999994</v>
      </c>
      <c r="AH216" s="92">
        <v>2379.5625778150602</v>
      </c>
      <c r="AI216" s="99" t="s">
        <v>810</v>
      </c>
      <c r="AJ216" s="99">
        <v>103.27464075863431</v>
      </c>
      <c r="AK216" s="99">
        <v>127.35436334778234</v>
      </c>
      <c r="AL216" s="99">
        <v>230.62</v>
      </c>
      <c r="AM216" s="99">
        <v>195.18389999999999</v>
      </c>
      <c r="AN216" s="99">
        <v>48.196666666666665</v>
      </c>
      <c r="AO216" s="101">
        <v>3.3754444444444438</v>
      </c>
      <c r="AP216" s="99">
        <v>104.44666666666667</v>
      </c>
      <c r="AQ216" s="99">
        <v>169.83333333333334</v>
      </c>
      <c r="AR216" s="99">
        <v>130.27666666666667</v>
      </c>
      <c r="AS216" s="99">
        <v>11.11</v>
      </c>
      <c r="AT216" s="99">
        <v>369.36666666666662</v>
      </c>
      <c r="AU216" s="99">
        <v>7.47</v>
      </c>
      <c r="AV216" s="99">
        <v>11.590000000000002</v>
      </c>
      <c r="AW216" s="99">
        <v>6.13</v>
      </c>
      <c r="AX216" s="99">
        <v>31.5</v>
      </c>
      <c r="AY216" s="99">
        <v>49.916666666666664</v>
      </c>
      <c r="AZ216" s="99">
        <v>3.4633333333333334</v>
      </c>
      <c r="BA216" s="99">
        <v>1.4266666666666667</v>
      </c>
      <c r="BB216" s="99">
        <v>16.28</v>
      </c>
      <c r="BC216" s="99">
        <v>32.063333333333333</v>
      </c>
      <c r="BD216" s="99">
        <v>24.429999999999996</v>
      </c>
      <c r="BE216" s="99">
        <v>32.96</v>
      </c>
      <c r="BF216" s="99">
        <v>107.36</v>
      </c>
      <c r="BG216" s="99">
        <v>16.656666666666666</v>
      </c>
      <c r="BH216" s="99">
        <v>14.366666666666667</v>
      </c>
      <c r="BI216" s="99">
        <v>22.72</v>
      </c>
      <c r="BJ216" s="99">
        <v>3.6166666666666667</v>
      </c>
      <c r="BK216" s="99">
        <v>95.25</v>
      </c>
      <c r="BL216" s="99">
        <v>10.736666666666666</v>
      </c>
      <c r="BM216" s="99">
        <v>14.426666666666668</v>
      </c>
    </row>
    <row r="217" spans="1:65" x14ac:dyDescent="0.35">
      <c r="A217" s="13">
        <v>4516700200</v>
      </c>
      <c r="B217" s="14" t="s">
        <v>550</v>
      </c>
      <c r="C217" s="14" t="s">
        <v>551</v>
      </c>
      <c r="D217" s="14" t="s">
        <v>552</v>
      </c>
      <c r="E217" s="99">
        <v>13.92</v>
      </c>
      <c r="F217" s="99">
        <v>6.2165740740740745</v>
      </c>
      <c r="G217" s="99">
        <v>5.0033333333333339</v>
      </c>
      <c r="H217" s="99">
        <v>1.67</v>
      </c>
      <c r="I217" s="99">
        <v>1.2766666666666666</v>
      </c>
      <c r="J217" s="99">
        <v>4.5900000000000007</v>
      </c>
      <c r="K217" s="99">
        <v>4.2366666666666664</v>
      </c>
      <c r="L217" s="99">
        <v>1.7233333333333334</v>
      </c>
      <c r="M217" s="99">
        <v>4.5599999999999996</v>
      </c>
      <c r="N217" s="99">
        <v>5.5066666666666668</v>
      </c>
      <c r="O217" s="99">
        <v>0.62</v>
      </c>
      <c r="P217" s="99">
        <v>1.843333333333333</v>
      </c>
      <c r="Q217" s="99">
        <v>4.0866666666666669</v>
      </c>
      <c r="R217" s="99">
        <v>4.4933333333333332</v>
      </c>
      <c r="S217" s="99">
        <v>5.94</v>
      </c>
      <c r="T217" s="99">
        <v>4.41</v>
      </c>
      <c r="U217" s="99">
        <v>5.2399999999999993</v>
      </c>
      <c r="V217" s="99">
        <v>1.8266666666666669</v>
      </c>
      <c r="W217" s="99">
        <v>2.6166666666666667</v>
      </c>
      <c r="X217" s="99">
        <v>2.0466666666666664</v>
      </c>
      <c r="Y217" s="99">
        <v>19.543333333333333</v>
      </c>
      <c r="Z217" s="99">
        <v>7.0733333333333333</v>
      </c>
      <c r="AA217" s="99">
        <v>4.0233333333333334</v>
      </c>
      <c r="AB217" s="99">
        <v>1.9633333333333336</v>
      </c>
      <c r="AC217" s="99">
        <v>3.9666666666666663</v>
      </c>
      <c r="AD217" s="99">
        <v>2.8366666666666664</v>
      </c>
      <c r="AE217" s="92">
        <v>1674.8933333333334</v>
      </c>
      <c r="AF217" s="92">
        <v>448988.33333333331</v>
      </c>
      <c r="AG217" s="100">
        <v>6.5245555555555557</v>
      </c>
      <c r="AH217" s="92">
        <v>2134.331736779538</v>
      </c>
      <c r="AI217" s="99">
        <v>258.5029325306491</v>
      </c>
      <c r="AJ217" s="99" t="s">
        <v>810</v>
      </c>
      <c r="AK217" s="99" t="s">
        <v>810</v>
      </c>
      <c r="AL217" s="99">
        <v>258.5029325306491</v>
      </c>
      <c r="AM217" s="99">
        <v>194.24940000000001</v>
      </c>
      <c r="AN217" s="99">
        <v>46.636666666666663</v>
      </c>
      <c r="AO217" s="101">
        <v>3.1840555555555556</v>
      </c>
      <c r="AP217" s="99">
        <v>78.096666666666678</v>
      </c>
      <c r="AQ217" s="99">
        <v>137.5</v>
      </c>
      <c r="AR217" s="99">
        <v>97.166666666666671</v>
      </c>
      <c r="AS217" s="99">
        <v>10.75</v>
      </c>
      <c r="AT217" s="99">
        <v>373.43666666666667</v>
      </c>
      <c r="AU217" s="99">
        <v>5.2133333333333338</v>
      </c>
      <c r="AV217" s="99">
        <v>10.833333333333334</v>
      </c>
      <c r="AW217" s="99">
        <v>4.8533333333333335</v>
      </c>
      <c r="AX217" s="99">
        <v>26.38</v>
      </c>
      <c r="AY217" s="99">
        <v>56.153333333333329</v>
      </c>
      <c r="AZ217" s="99">
        <v>3.7699999999999996</v>
      </c>
      <c r="BA217" s="99">
        <v>1.3766666666666667</v>
      </c>
      <c r="BB217" s="99">
        <v>15.563333333333333</v>
      </c>
      <c r="BC217" s="99">
        <v>30.643333333333331</v>
      </c>
      <c r="BD217" s="99">
        <v>24.409999999999997</v>
      </c>
      <c r="BE217" s="99">
        <v>26.61</v>
      </c>
      <c r="BF217" s="99">
        <v>95</v>
      </c>
      <c r="BG217" s="99">
        <v>9.3611111111111089</v>
      </c>
      <c r="BH217" s="99">
        <v>11.303333333333333</v>
      </c>
      <c r="BI217" s="99">
        <v>19.433333333333334</v>
      </c>
      <c r="BJ217" s="99">
        <v>3.4966666666666666</v>
      </c>
      <c r="BK217" s="99">
        <v>72.14</v>
      </c>
      <c r="BL217" s="99">
        <v>10.61</v>
      </c>
      <c r="BM217" s="99">
        <v>11.653333333333334</v>
      </c>
    </row>
    <row r="218" spans="1:65" x14ac:dyDescent="0.35">
      <c r="A218" s="13">
        <v>4517900300</v>
      </c>
      <c r="B218" s="14" t="s">
        <v>550</v>
      </c>
      <c r="C218" s="14" t="s">
        <v>553</v>
      </c>
      <c r="D218" s="14" t="s">
        <v>554</v>
      </c>
      <c r="E218" s="99">
        <v>13.996666666666668</v>
      </c>
      <c r="F218" s="99">
        <v>6.1499773242630384</v>
      </c>
      <c r="G218" s="99">
        <v>4.91</v>
      </c>
      <c r="H218" s="99">
        <v>1.67</v>
      </c>
      <c r="I218" s="99">
        <v>1.1500000000000001</v>
      </c>
      <c r="J218" s="99">
        <v>4.6100000000000003</v>
      </c>
      <c r="K218" s="99">
        <v>4.01</v>
      </c>
      <c r="L218" s="99">
        <v>1.6166666666666665</v>
      </c>
      <c r="M218" s="99">
        <v>4.4033333333333333</v>
      </c>
      <c r="N218" s="99">
        <v>5.5033333333333339</v>
      </c>
      <c r="O218" s="99">
        <v>0.67666666666666664</v>
      </c>
      <c r="P218" s="99">
        <v>1.8233333333333333</v>
      </c>
      <c r="Q218" s="99">
        <v>3.8933333333333331</v>
      </c>
      <c r="R218" s="99">
        <v>4.4400000000000004</v>
      </c>
      <c r="S218" s="99">
        <v>5.6033333333333344</v>
      </c>
      <c r="T218" s="99">
        <v>4.2033333333333331</v>
      </c>
      <c r="U218" s="99">
        <v>5.0666666666666664</v>
      </c>
      <c r="V218" s="99">
        <v>1.6333333333333335</v>
      </c>
      <c r="W218" s="99">
        <v>2.5233333333333334</v>
      </c>
      <c r="X218" s="99">
        <v>1.9466666666666665</v>
      </c>
      <c r="Y218" s="99">
        <v>18.89</v>
      </c>
      <c r="Z218" s="99">
        <v>7.0333333333333323</v>
      </c>
      <c r="AA218" s="99">
        <v>3.8966666666666665</v>
      </c>
      <c r="AB218" s="99">
        <v>1.88</v>
      </c>
      <c r="AC218" s="99">
        <v>3.8366666666666673</v>
      </c>
      <c r="AD218" s="99">
        <v>2.7266666666666666</v>
      </c>
      <c r="AE218" s="92">
        <v>1154.18</v>
      </c>
      <c r="AF218" s="92">
        <v>351203.33333333331</v>
      </c>
      <c r="AG218" s="100">
        <v>6.8449999999999998</v>
      </c>
      <c r="AH218" s="92">
        <v>1725.2802859863104</v>
      </c>
      <c r="AI218" s="99" t="s">
        <v>810</v>
      </c>
      <c r="AJ218" s="99">
        <v>124.08525889989359</v>
      </c>
      <c r="AK218" s="99">
        <v>166.48506181992377</v>
      </c>
      <c r="AL218" s="99">
        <v>290.58000000000004</v>
      </c>
      <c r="AM218" s="99">
        <v>192.74940000000001</v>
      </c>
      <c r="AN218" s="99">
        <v>32.03</v>
      </c>
      <c r="AO218" s="101">
        <v>3.2208611111111107</v>
      </c>
      <c r="AP218" s="99">
        <v>59</v>
      </c>
      <c r="AQ218" s="99">
        <v>150</v>
      </c>
      <c r="AR218" s="99">
        <v>78.333333333333329</v>
      </c>
      <c r="AS218" s="99">
        <v>10.46</v>
      </c>
      <c r="AT218" s="99">
        <v>416.29666666666662</v>
      </c>
      <c r="AU218" s="99">
        <v>5.3166666666666664</v>
      </c>
      <c r="AV218" s="99">
        <v>10.346666666666666</v>
      </c>
      <c r="AW218" s="99">
        <v>4.7233333333333327</v>
      </c>
      <c r="AX218" s="99">
        <v>20.753333333333334</v>
      </c>
      <c r="AY218" s="99">
        <v>30.560000000000002</v>
      </c>
      <c r="AZ218" s="99">
        <v>3.6466666666666669</v>
      </c>
      <c r="BA218" s="99">
        <v>1.3266666666666664</v>
      </c>
      <c r="BB218" s="99">
        <v>11.333333333333334</v>
      </c>
      <c r="BC218" s="99">
        <v>33.24</v>
      </c>
      <c r="BD218" s="99">
        <v>20.703333333333333</v>
      </c>
      <c r="BE218" s="99">
        <v>34.176666666666669</v>
      </c>
      <c r="BF218" s="99">
        <v>102.74333333333334</v>
      </c>
      <c r="BG218" s="99">
        <v>13.996666666666668</v>
      </c>
      <c r="BH218" s="99">
        <v>12.93</v>
      </c>
      <c r="BI218" s="99">
        <v>24.333333333333332</v>
      </c>
      <c r="BJ218" s="99">
        <v>4.49</v>
      </c>
      <c r="BK218" s="99">
        <v>50</v>
      </c>
      <c r="BL218" s="99">
        <v>10.526666666666666</v>
      </c>
      <c r="BM218" s="99">
        <v>13.08</v>
      </c>
    </row>
    <row r="219" spans="1:65" x14ac:dyDescent="0.35">
      <c r="A219" s="13">
        <v>4524860400</v>
      </c>
      <c r="B219" s="14" t="s">
        <v>550</v>
      </c>
      <c r="C219" s="14" t="s">
        <v>555</v>
      </c>
      <c r="D219" s="14" t="s">
        <v>556</v>
      </c>
      <c r="E219" s="99">
        <v>13.863333333333332</v>
      </c>
      <c r="F219" s="99">
        <v>6.2386866791744842</v>
      </c>
      <c r="G219" s="99">
        <v>4.7866666666666662</v>
      </c>
      <c r="H219" s="99">
        <v>1.5</v>
      </c>
      <c r="I219" s="99">
        <v>1.1566666666666665</v>
      </c>
      <c r="J219" s="99">
        <v>4.5599999999999996</v>
      </c>
      <c r="K219" s="99">
        <v>3.9399999999999995</v>
      </c>
      <c r="L219" s="99">
        <v>1.5999999999999999</v>
      </c>
      <c r="M219" s="99">
        <v>4.3</v>
      </c>
      <c r="N219" s="99">
        <v>5.31</v>
      </c>
      <c r="O219" s="99">
        <v>0.72666666666666657</v>
      </c>
      <c r="P219" s="99">
        <v>1.8133333333333332</v>
      </c>
      <c r="Q219" s="99">
        <v>3.8333333333333335</v>
      </c>
      <c r="R219" s="99">
        <v>4.3966666666666665</v>
      </c>
      <c r="S219" s="99">
        <v>5.8033333333333337</v>
      </c>
      <c r="T219" s="99">
        <v>4.126666666666666</v>
      </c>
      <c r="U219" s="99">
        <v>5.0633333333333335</v>
      </c>
      <c r="V219" s="99">
        <v>1.64</v>
      </c>
      <c r="W219" s="99">
        <v>2.42</v>
      </c>
      <c r="X219" s="99">
        <v>1.9500000000000002</v>
      </c>
      <c r="Y219" s="99">
        <v>18.883333333333329</v>
      </c>
      <c r="Z219" s="99">
        <v>6.68</v>
      </c>
      <c r="AA219" s="99">
        <v>3.85</v>
      </c>
      <c r="AB219" s="99">
        <v>1.89</v>
      </c>
      <c r="AC219" s="99">
        <v>3.7966666666666669</v>
      </c>
      <c r="AD219" s="99">
        <v>2.69</v>
      </c>
      <c r="AE219" s="92">
        <v>1273.3100000000002</v>
      </c>
      <c r="AF219" s="92">
        <v>326839.66666666669</v>
      </c>
      <c r="AG219" s="100">
        <v>6.700444444444444</v>
      </c>
      <c r="AH219" s="92">
        <v>1581.4417218325082</v>
      </c>
      <c r="AI219" s="99" t="s">
        <v>810</v>
      </c>
      <c r="AJ219" s="99">
        <v>103.40502163498171</v>
      </c>
      <c r="AK219" s="99">
        <v>67.115821448790086</v>
      </c>
      <c r="AL219" s="99">
        <v>170.53</v>
      </c>
      <c r="AM219" s="99">
        <v>189.74940000000001</v>
      </c>
      <c r="AN219" s="99">
        <v>56.49666666666667</v>
      </c>
      <c r="AO219" s="101">
        <v>3.0717083333333335</v>
      </c>
      <c r="AP219" s="99">
        <v>120.21</v>
      </c>
      <c r="AQ219" s="99">
        <v>123.75333333333333</v>
      </c>
      <c r="AR219" s="99">
        <v>114.8</v>
      </c>
      <c r="AS219" s="99">
        <v>10.43</v>
      </c>
      <c r="AT219" s="99">
        <v>534.74333333333334</v>
      </c>
      <c r="AU219" s="99">
        <v>5.003333333333333</v>
      </c>
      <c r="AV219" s="99">
        <v>11.783333333333333</v>
      </c>
      <c r="AW219" s="99">
        <v>4.7266666666666666</v>
      </c>
      <c r="AX219" s="99">
        <v>25.736666666666668</v>
      </c>
      <c r="AY219" s="99">
        <v>51.069999999999993</v>
      </c>
      <c r="AZ219" s="99">
        <v>3.6133333333333333</v>
      </c>
      <c r="BA219" s="99">
        <v>1.3733333333333333</v>
      </c>
      <c r="BB219" s="99">
        <v>16.420000000000002</v>
      </c>
      <c r="BC219" s="99">
        <v>31.3</v>
      </c>
      <c r="BD219" s="99">
        <v>31.826666666666664</v>
      </c>
      <c r="BE219" s="99">
        <v>36.306666666666665</v>
      </c>
      <c r="BF219" s="99">
        <v>97.866666666666674</v>
      </c>
      <c r="BG219" s="99">
        <v>13.632222222222223</v>
      </c>
      <c r="BH219" s="99">
        <v>14.473333333333334</v>
      </c>
      <c r="BI219" s="99">
        <v>18.39</v>
      </c>
      <c r="BJ219" s="99">
        <v>3.5266666666666668</v>
      </c>
      <c r="BK219" s="99">
        <v>81.853333333333339</v>
      </c>
      <c r="BL219" s="99">
        <v>10.453333333333333</v>
      </c>
      <c r="BM219" s="99">
        <v>11.85</v>
      </c>
    </row>
    <row r="220" spans="1:65" x14ac:dyDescent="0.35">
      <c r="A220" s="13">
        <v>4525940500</v>
      </c>
      <c r="B220" s="14" t="s">
        <v>550</v>
      </c>
      <c r="C220" s="14" t="s">
        <v>854</v>
      </c>
      <c r="D220" s="14" t="s">
        <v>855</v>
      </c>
      <c r="E220" s="99">
        <v>13.82</v>
      </c>
      <c r="F220" s="99">
        <v>5.7897973333333326</v>
      </c>
      <c r="G220" s="99">
        <v>4.8133333333333326</v>
      </c>
      <c r="H220" s="99">
        <v>1.4533333333333331</v>
      </c>
      <c r="I220" s="99">
        <v>1.2266666666666666</v>
      </c>
      <c r="J220" s="99">
        <v>4.6033333333333335</v>
      </c>
      <c r="K220" s="99">
        <v>4.0199999999999996</v>
      </c>
      <c r="L220" s="99">
        <v>1.6166666666666665</v>
      </c>
      <c r="M220" s="99">
        <v>4.3066666666666675</v>
      </c>
      <c r="N220" s="99">
        <v>5.52</v>
      </c>
      <c r="O220" s="99">
        <v>0.64999999999999991</v>
      </c>
      <c r="P220" s="99">
        <v>1.8133333333333332</v>
      </c>
      <c r="Q220" s="99">
        <v>3.9833333333333329</v>
      </c>
      <c r="R220" s="99">
        <v>4.43</v>
      </c>
      <c r="S220" s="99">
        <v>5.663333333333334</v>
      </c>
      <c r="T220" s="99">
        <v>4.0533333333333337</v>
      </c>
      <c r="U220" s="99">
        <v>5.2366666666666672</v>
      </c>
      <c r="V220" s="99">
        <v>1.6166666666666665</v>
      </c>
      <c r="W220" s="99">
        <v>2.4066666666666667</v>
      </c>
      <c r="X220" s="99">
        <v>2.0433333333333334</v>
      </c>
      <c r="Y220" s="99">
        <v>19.573333333333334</v>
      </c>
      <c r="Z220" s="99">
        <v>7.1333333333333329</v>
      </c>
      <c r="AA220" s="99">
        <v>3.8366666666666664</v>
      </c>
      <c r="AB220" s="99">
        <v>1.89</v>
      </c>
      <c r="AC220" s="99">
        <v>3.8933333333333331</v>
      </c>
      <c r="AD220" s="99">
        <v>2.7666666666666671</v>
      </c>
      <c r="AE220" s="92">
        <v>2355.25</v>
      </c>
      <c r="AF220" s="92">
        <v>446986.66666666669</v>
      </c>
      <c r="AG220" s="100">
        <v>6.7362698412698414</v>
      </c>
      <c r="AH220" s="92">
        <v>2171.1725776182984</v>
      </c>
      <c r="AI220" s="99">
        <v>180.25408944165181</v>
      </c>
      <c r="AJ220" s="99" t="s">
        <v>810</v>
      </c>
      <c r="AK220" s="99" t="s">
        <v>810</v>
      </c>
      <c r="AL220" s="99">
        <v>180.25408944165181</v>
      </c>
      <c r="AM220" s="99">
        <v>190.24940000000001</v>
      </c>
      <c r="AN220" s="99">
        <v>63.173333333333325</v>
      </c>
      <c r="AO220" s="101">
        <v>3.2444166666666665</v>
      </c>
      <c r="AP220" s="99">
        <v>200.92333333333332</v>
      </c>
      <c r="AQ220" s="99">
        <v>126.2</v>
      </c>
      <c r="AR220" s="99">
        <v>104</v>
      </c>
      <c r="AS220" s="99">
        <v>10.653333333333334</v>
      </c>
      <c r="AT220" s="99">
        <v>532.90666666666664</v>
      </c>
      <c r="AU220" s="99">
        <v>5.623333333333334</v>
      </c>
      <c r="AV220" s="99">
        <v>14.49</v>
      </c>
      <c r="AW220" s="99">
        <v>4.706666666666667</v>
      </c>
      <c r="AX220" s="99">
        <v>26.556666666666668</v>
      </c>
      <c r="AY220" s="99">
        <v>53.609999999999992</v>
      </c>
      <c r="AZ220" s="99">
        <v>3.5</v>
      </c>
      <c r="BA220" s="99">
        <v>1.21</v>
      </c>
      <c r="BB220" s="99">
        <v>20</v>
      </c>
      <c r="BC220" s="99">
        <v>29.38</v>
      </c>
      <c r="BD220" s="99">
        <v>26.656666666666666</v>
      </c>
      <c r="BE220" s="99">
        <v>30.356666666666666</v>
      </c>
      <c r="BF220" s="99">
        <v>106.33</v>
      </c>
      <c r="BG220" s="99">
        <v>14.218333333333334</v>
      </c>
      <c r="BH220" s="99">
        <v>10.5</v>
      </c>
      <c r="BI220" s="99">
        <v>22.67</v>
      </c>
      <c r="BJ220" s="99">
        <v>3.4</v>
      </c>
      <c r="BK220" s="99">
        <v>66.273333333333326</v>
      </c>
      <c r="BL220" s="99">
        <v>10.683333333333332</v>
      </c>
      <c r="BM220" s="99">
        <v>12.410000000000002</v>
      </c>
    </row>
    <row r="221" spans="1:65" x14ac:dyDescent="0.35">
      <c r="A221" s="13">
        <v>4543900800</v>
      </c>
      <c r="B221" s="14" t="s">
        <v>550</v>
      </c>
      <c r="C221" s="14" t="s">
        <v>557</v>
      </c>
      <c r="D221" s="14" t="s">
        <v>558</v>
      </c>
      <c r="E221" s="99">
        <v>13.846666666666666</v>
      </c>
      <c r="F221" s="99">
        <v>5.4607407407407402</v>
      </c>
      <c r="G221" s="99">
        <v>4.84</v>
      </c>
      <c r="H221" s="99">
        <v>1.67</v>
      </c>
      <c r="I221" s="99">
        <v>1.1199999999999999</v>
      </c>
      <c r="J221" s="99">
        <v>4.583333333333333</v>
      </c>
      <c r="K221" s="99">
        <v>3.8499999999999996</v>
      </c>
      <c r="L221" s="99">
        <v>1.5666666666666664</v>
      </c>
      <c r="M221" s="99">
        <v>4.3866666666666667</v>
      </c>
      <c r="N221" s="99">
        <v>5.5</v>
      </c>
      <c r="O221" s="99">
        <v>0.78333333333333321</v>
      </c>
      <c r="P221" s="99">
        <v>1.8099999999999998</v>
      </c>
      <c r="Q221" s="99">
        <v>3.7099999999999995</v>
      </c>
      <c r="R221" s="99">
        <v>4.4733333333333336</v>
      </c>
      <c r="S221" s="99">
        <v>5.6433333333333335</v>
      </c>
      <c r="T221" s="99">
        <v>4.08</v>
      </c>
      <c r="U221" s="99">
        <v>5.0599999999999996</v>
      </c>
      <c r="V221" s="99">
        <v>1.59</v>
      </c>
      <c r="W221" s="99">
        <v>2.35</v>
      </c>
      <c r="X221" s="99">
        <v>1.9000000000000001</v>
      </c>
      <c r="Y221" s="99">
        <v>18.583333333333332</v>
      </c>
      <c r="Z221" s="99">
        <v>6.7266666666666666</v>
      </c>
      <c r="AA221" s="99">
        <v>3.7433333333333336</v>
      </c>
      <c r="AB221" s="99">
        <v>1.88</v>
      </c>
      <c r="AC221" s="99">
        <v>3.8166666666666664</v>
      </c>
      <c r="AD221" s="99">
        <v>2.7100000000000004</v>
      </c>
      <c r="AE221" s="92">
        <v>1474.1466666666665</v>
      </c>
      <c r="AF221" s="92">
        <v>358209.33333333331</v>
      </c>
      <c r="AG221" s="100">
        <v>6.8327777777777783</v>
      </c>
      <c r="AH221" s="92">
        <v>1758.3158562216247</v>
      </c>
      <c r="AI221" s="99" t="s">
        <v>810</v>
      </c>
      <c r="AJ221" s="99">
        <v>103.03951076541649</v>
      </c>
      <c r="AK221" s="99">
        <v>68.684811104567274</v>
      </c>
      <c r="AL221" s="99">
        <v>171.72000000000003</v>
      </c>
      <c r="AM221" s="99">
        <v>191.24940000000001</v>
      </c>
      <c r="AN221" s="99">
        <v>67.103333333333339</v>
      </c>
      <c r="AO221" s="101">
        <v>3.1607500000000002</v>
      </c>
      <c r="AP221" s="99">
        <v>108.14333333333332</v>
      </c>
      <c r="AQ221" s="99">
        <v>131.79999999999998</v>
      </c>
      <c r="AR221" s="99">
        <v>103.51333333333332</v>
      </c>
      <c r="AS221" s="99">
        <v>10.31</v>
      </c>
      <c r="AT221" s="99">
        <v>524.92333333333329</v>
      </c>
      <c r="AU221" s="99">
        <v>4.9433333333333334</v>
      </c>
      <c r="AV221" s="99">
        <v>10.64</v>
      </c>
      <c r="AW221" s="99">
        <v>4.9933333333333332</v>
      </c>
      <c r="AX221" s="99">
        <v>25.099999999999998</v>
      </c>
      <c r="AY221" s="99">
        <v>45.926666666666669</v>
      </c>
      <c r="AZ221" s="99">
        <v>3.6733333333333333</v>
      </c>
      <c r="BA221" s="99">
        <v>1.3800000000000001</v>
      </c>
      <c r="BB221" s="99">
        <v>14.506666666666668</v>
      </c>
      <c r="BC221" s="99">
        <v>45.466666666666669</v>
      </c>
      <c r="BD221" s="99">
        <v>30.106666666666666</v>
      </c>
      <c r="BE221" s="99">
        <v>42.79</v>
      </c>
      <c r="BF221" s="99">
        <v>87.813333333333333</v>
      </c>
      <c r="BG221" s="99">
        <v>7.5380555555555544</v>
      </c>
      <c r="BH221" s="99">
        <v>12.15</v>
      </c>
      <c r="BI221" s="99">
        <v>16.41</v>
      </c>
      <c r="BJ221" s="99">
        <v>3.2033333333333331</v>
      </c>
      <c r="BK221" s="99">
        <v>61.853333333333332</v>
      </c>
      <c r="BL221" s="99">
        <v>10.463333333333333</v>
      </c>
      <c r="BM221" s="99">
        <v>12.200000000000001</v>
      </c>
    </row>
    <row r="222" spans="1:65" x14ac:dyDescent="0.35">
      <c r="A222" s="13">
        <v>4544940850</v>
      </c>
      <c r="B222" s="14" t="s">
        <v>550</v>
      </c>
      <c r="C222" s="14" t="s">
        <v>905</v>
      </c>
      <c r="D222" s="14" t="s">
        <v>906</v>
      </c>
      <c r="E222" s="99">
        <v>14.20989122450956</v>
      </c>
      <c r="F222" s="99">
        <v>6.1079716136982301</v>
      </c>
      <c r="G222" s="99">
        <v>5.1405219915950227</v>
      </c>
      <c r="H222" s="99">
        <v>1.6634209379671423</v>
      </c>
      <c r="I222" s="99">
        <v>1.1282919390556752</v>
      </c>
      <c r="J222" s="99">
        <v>4.7045146348212494</v>
      </c>
      <c r="K222" s="99">
        <v>3.6964062220991099</v>
      </c>
      <c r="L222" s="99">
        <v>1.5329369724869677</v>
      </c>
      <c r="M222" s="99">
        <v>4.5201793089940638</v>
      </c>
      <c r="N222" s="99">
        <v>5.1336344360969308</v>
      </c>
      <c r="O222" s="99">
        <v>0.51069164218298002</v>
      </c>
      <c r="P222" s="99">
        <v>1.7205686176839734</v>
      </c>
      <c r="Q222" s="99">
        <v>3.7403452059010505</v>
      </c>
      <c r="R222" s="99">
        <v>4.3838793400079146</v>
      </c>
      <c r="S222" s="99">
        <v>5.3503681119317639</v>
      </c>
      <c r="T222" s="99">
        <v>4.0381999543993823</v>
      </c>
      <c r="U222" s="99">
        <v>5.0819720071505419</v>
      </c>
      <c r="V222" s="99">
        <v>1.486913950368119</v>
      </c>
      <c r="W222" s="99">
        <v>2.3742555397602891</v>
      </c>
      <c r="X222" s="99">
        <v>1.8924479011514037</v>
      </c>
      <c r="Y222" s="99">
        <v>18.283584487876432</v>
      </c>
      <c r="Z222" s="99">
        <v>7.3618507207833543</v>
      </c>
      <c r="AA222" s="99">
        <v>3.5715958802838266</v>
      </c>
      <c r="AB222" s="99">
        <v>1.7979932500512488</v>
      </c>
      <c r="AC222" s="99">
        <v>3.8698988317803327</v>
      </c>
      <c r="AD222" s="99">
        <v>2.7514944025091705</v>
      </c>
      <c r="AE222" s="92">
        <v>757.35419938002462</v>
      </c>
      <c r="AF222" s="92">
        <v>307190.04730352305</v>
      </c>
      <c r="AG222" s="100">
        <v>6.5163494019572807</v>
      </c>
      <c r="AH222" s="92">
        <v>1457.7878359294725</v>
      </c>
      <c r="AI222" s="99" t="s">
        <v>810</v>
      </c>
      <c r="AJ222" s="99">
        <v>145.04970139578333</v>
      </c>
      <c r="AK222" s="99">
        <v>170.7660098516275</v>
      </c>
      <c r="AL222" s="99">
        <v>315.82000000000005</v>
      </c>
      <c r="AM222" s="99">
        <v>190.9050737763761</v>
      </c>
      <c r="AN222" s="99">
        <v>60.588989613639576</v>
      </c>
      <c r="AO222" s="101">
        <v>3.1148983988088355</v>
      </c>
      <c r="AP222" s="99">
        <v>231.29657368878125</v>
      </c>
      <c r="AQ222" s="99">
        <v>88.527114066927666</v>
      </c>
      <c r="AR222" s="99">
        <v>93.158493065028381</v>
      </c>
      <c r="AS222" s="99">
        <v>10.01386913036943</v>
      </c>
      <c r="AT222" s="99">
        <v>462.5853064556872</v>
      </c>
      <c r="AU222" s="99">
        <v>5.1424189229702053</v>
      </c>
      <c r="AV222" s="99">
        <v>11.854174069494107</v>
      </c>
      <c r="AW222" s="99">
        <v>4.695693116291543</v>
      </c>
      <c r="AX222" s="99">
        <v>18.043861509161644</v>
      </c>
      <c r="AY222" s="99">
        <v>42.263232608015691</v>
      </c>
      <c r="AZ222" s="99">
        <v>3.6676556716549924</v>
      </c>
      <c r="BA222" s="99">
        <v>1.2098035337306432</v>
      </c>
      <c r="BB222" s="99">
        <v>14.069427874441734</v>
      </c>
      <c r="BC222" s="99">
        <v>34.698682174004439</v>
      </c>
      <c r="BD222" s="99">
        <v>27.055797262859858</v>
      </c>
      <c r="BE222" s="99">
        <v>40.484984144810447</v>
      </c>
      <c r="BF222" s="99">
        <v>109.49638528439733</v>
      </c>
      <c r="BG222" s="99">
        <v>11.37404270400814</v>
      </c>
      <c r="BH222" s="99">
        <v>9.8147949181586061</v>
      </c>
      <c r="BI222" s="99">
        <v>11.851523202075166</v>
      </c>
      <c r="BJ222" s="99">
        <v>3.6202114313471028</v>
      </c>
      <c r="BK222" s="99">
        <v>106.39080901746098</v>
      </c>
      <c r="BL222" s="99">
        <v>10.409753104174021</v>
      </c>
      <c r="BM222" s="99">
        <v>11.803478634903035</v>
      </c>
    </row>
    <row r="223" spans="1:65" x14ac:dyDescent="0.35">
      <c r="A223" s="13">
        <v>4638180700</v>
      </c>
      <c r="B223" s="14" t="s">
        <v>559</v>
      </c>
      <c r="C223" s="14" t="s">
        <v>560</v>
      </c>
      <c r="D223" s="14" t="s">
        <v>561</v>
      </c>
      <c r="E223" s="99">
        <v>14.115</v>
      </c>
      <c r="F223" s="99">
        <v>5.6063971248876916</v>
      </c>
      <c r="G223" s="99">
        <v>4.8566666666666665</v>
      </c>
      <c r="H223" s="99">
        <v>1.41</v>
      </c>
      <c r="I223" s="99">
        <v>1.1766666666666665</v>
      </c>
      <c r="J223" s="99">
        <v>4.49</v>
      </c>
      <c r="K223" s="99">
        <v>3.69</v>
      </c>
      <c r="L223" s="99">
        <v>1.5599999999999998</v>
      </c>
      <c r="M223" s="99">
        <v>4.0216666666666665</v>
      </c>
      <c r="N223" s="99">
        <v>4.28</v>
      </c>
      <c r="O223" s="99">
        <v>0.64455616666666671</v>
      </c>
      <c r="P223" s="99">
        <v>1.9466666666666665</v>
      </c>
      <c r="Q223" s="99">
        <v>3.9666666666666663</v>
      </c>
      <c r="R223" s="99">
        <v>4.083333333333333</v>
      </c>
      <c r="S223" s="99">
        <v>5.9366666666666665</v>
      </c>
      <c r="T223" s="99">
        <v>3.7266666666666666</v>
      </c>
      <c r="U223" s="99">
        <v>4.9066666666666672</v>
      </c>
      <c r="V223" s="99">
        <v>1.3933333333333333</v>
      </c>
      <c r="W223" s="99">
        <v>2.2799999999999998</v>
      </c>
      <c r="X223" s="99">
        <v>2.0566666666666666</v>
      </c>
      <c r="Y223" s="99">
        <v>20.691666666666666</v>
      </c>
      <c r="Z223" s="99">
        <v>6.5533333333333337</v>
      </c>
      <c r="AA223" s="99">
        <v>3.7416666666666671</v>
      </c>
      <c r="AB223" s="99">
        <v>1.7033333333333331</v>
      </c>
      <c r="AC223" s="99">
        <v>3.35</v>
      </c>
      <c r="AD223" s="99">
        <v>2.4800000000000004</v>
      </c>
      <c r="AE223" s="92">
        <v>873.65333333333331</v>
      </c>
      <c r="AF223" s="92">
        <v>552506.66666666663</v>
      </c>
      <c r="AG223" s="100">
        <v>6.6546666666666674</v>
      </c>
      <c r="AH223" s="92">
        <v>2658.0022441835927</v>
      </c>
      <c r="AI223" s="99" t="s">
        <v>810</v>
      </c>
      <c r="AJ223" s="99">
        <v>77.612897426441592</v>
      </c>
      <c r="AK223" s="99">
        <v>81.65691808387372</v>
      </c>
      <c r="AL223" s="99">
        <v>159.26999999999998</v>
      </c>
      <c r="AM223" s="99">
        <v>194.14439999999999</v>
      </c>
      <c r="AN223" s="99">
        <v>53.056666666666672</v>
      </c>
      <c r="AO223" s="101">
        <v>3.5301388888888887</v>
      </c>
      <c r="AP223" s="99">
        <v>179.58666666666667</v>
      </c>
      <c r="AQ223" s="99">
        <v>123.33333333333333</v>
      </c>
      <c r="AR223" s="99">
        <v>83.026666666666657</v>
      </c>
      <c r="AS223" s="99">
        <v>10.28</v>
      </c>
      <c r="AT223" s="99">
        <v>503.09999999999997</v>
      </c>
      <c r="AU223" s="99">
        <v>6.79</v>
      </c>
      <c r="AV223" s="99">
        <v>12.79</v>
      </c>
      <c r="AW223" s="99">
        <v>4.99</v>
      </c>
      <c r="AX223" s="99">
        <v>18.75</v>
      </c>
      <c r="AY223" s="99">
        <v>25.026666666666667</v>
      </c>
      <c r="AZ223" s="99">
        <v>3.6398336499400887</v>
      </c>
      <c r="BA223" s="99">
        <v>0.98</v>
      </c>
      <c r="BB223" s="99">
        <v>13</v>
      </c>
      <c r="BC223" s="99">
        <v>25.61</v>
      </c>
      <c r="BD223" s="99">
        <v>21.01</v>
      </c>
      <c r="BE223" s="99">
        <v>29.806666666666661</v>
      </c>
      <c r="BF223" s="99">
        <v>86</v>
      </c>
      <c r="BG223" s="99">
        <v>11.99</v>
      </c>
      <c r="BH223" s="99">
        <v>9.5</v>
      </c>
      <c r="BI223" s="99">
        <v>10</v>
      </c>
      <c r="BJ223" s="99">
        <v>3.1833333333333336</v>
      </c>
      <c r="BK223" s="99">
        <v>71.056666666666672</v>
      </c>
      <c r="BL223" s="99">
        <v>9.456666666666667</v>
      </c>
      <c r="BM223" s="99">
        <v>10.113333333333333</v>
      </c>
    </row>
    <row r="224" spans="1:65" x14ac:dyDescent="0.35">
      <c r="A224" s="13">
        <v>4639660800</v>
      </c>
      <c r="B224" s="14" t="s">
        <v>559</v>
      </c>
      <c r="C224" s="14" t="s">
        <v>833</v>
      </c>
      <c r="D224" s="14" t="s">
        <v>834</v>
      </c>
      <c r="E224" s="99">
        <v>14.000374696088258</v>
      </c>
      <c r="F224" s="99">
        <v>6.3727424735136422</v>
      </c>
      <c r="G224" s="99">
        <v>5.5513769693456325</v>
      </c>
      <c r="H224" s="99">
        <v>1.3244953351319235</v>
      </c>
      <c r="I224" s="99">
        <v>1.1953399707169738</v>
      </c>
      <c r="J224" s="99">
        <v>4.7143742772066082</v>
      </c>
      <c r="K224" s="99">
        <v>4.7076498354380414</v>
      </c>
      <c r="L224" s="99">
        <v>1.5719759055007747</v>
      </c>
      <c r="M224" s="99">
        <v>4.6570047069700093</v>
      </c>
      <c r="N224" s="99">
        <v>4.4233070783310451</v>
      </c>
      <c r="O224" s="99">
        <v>0.65501483017416318</v>
      </c>
      <c r="P224" s="99">
        <v>1.9661725449439862</v>
      </c>
      <c r="Q224" s="99">
        <v>3.7497441694102918</v>
      </c>
      <c r="R224" s="99">
        <v>4.3182532207136495</v>
      </c>
      <c r="S224" s="99">
        <v>5.820269662346135</v>
      </c>
      <c r="T224" s="99">
        <v>4.1590675729382323</v>
      </c>
      <c r="U224" s="99">
        <v>5.2242679511540775</v>
      </c>
      <c r="V224" s="99">
        <v>1.7367212226077908</v>
      </c>
      <c r="W224" s="99">
        <v>2.7830117094614413</v>
      </c>
      <c r="X224" s="99">
        <v>2.1068148674830631</v>
      </c>
      <c r="Y224" s="99">
        <v>18.841722299410353</v>
      </c>
      <c r="Z224" s="99">
        <v>6.5889165217577954</v>
      </c>
      <c r="AA224" s="99">
        <v>3.9012721544496158</v>
      </c>
      <c r="AB224" s="99">
        <v>1.8110239330545559</v>
      </c>
      <c r="AC224" s="99">
        <v>3.912879100671065</v>
      </c>
      <c r="AD224" s="99">
        <v>2.877208934835084</v>
      </c>
      <c r="AE224" s="92">
        <v>1342.9511357376334</v>
      </c>
      <c r="AF224" s="92">
        <v>371532.08412106888</v>
      </c>
      <c r="AG224" s="100">
        <v>6.9115553800056233</v>
      </c>
      <c r="AH224" s="92">
        <v>1834.9882162516278</v>
      </c>
      <c r="AI224" s="99" t="s">
        <v>810</v>
      </c>
      <c r="AJ224" s="99">
        <v>77.032117529267921</v>
      </c>
      <c r="AK224" s="99">
        <v>81.357772002476636</v>
      </c>
      <c r="AL224" s="99">
        <v>158.38999999999999</v>
      </c>
      <c r="AM224" s="99">
        <v>194.37468052496629</v>
      </c>
      <c r="AN224" s="99">
        <v>58.311136311345336</v>
      </c>
      <c r="AO224" s="101">
        <v>3.6519838712466224</v>
      </c>
      <c r="AP224" s="99">
        <v>135.93262673171651</v>
      </c>
      <c r="AQ224" s="99">
        <v>154.11697894241567</v>
      </c>
      <c r="AR224" s="99">
        <v>109.45306816004641</v>
      </c>
      <c r="AS224" s="99">
        <v>10.178733161420645</v>
      </c>
      <c r="AT224" s="99">
        <v>377.36187038678264</v>
      </c>
      <c r="AU224" s="99">
        <v>4.9954667522387579</v>
      </c>
      <c r="AV224" s="99">
        <v>11.603039779358525</v>
      </c>
      <c r="AW224" s="99">
        <v>4.9304417235161413</v>
      </c>
      <c r="AX224" s="99">
        <v>28.625596723599262</v>
      </c>
      <c r="AY224" s="99">
        <v>42.853667645947667</v>
      </c>
      <c r="AZ224" s="99">
        <v>3.4632370739659439</v>
      </c>
      <c r="BA224" s="99">
        <v>1.2248920262645775</v>
      </c>
      <c r="BB224" s="99">
        <v>13.588610609117088</v>
      </c>
      <c r="BC224" s="99">
        <v>30.010681770346078</v>
      </c>
      <c r="BD224" s="99">
        <v>23.005530517914718</v>
      </c>
      <c r="BE224" s="99">
        <v>33.694387027473248</v>
      </c>
      <c r="BF224" s="99">
        <v>85.964736451809642</v>
      </c>
      <c r="BG224" s="99">
        <v>19.453241351170977</v>
      </c>
      <c r="BH224" s="99">
        <v>11.691364347353231</v>
      </c>
      <c r="BI224" s="99">
        <v>19.550524187775093</v>
      </c>
      <c r="BJ224" s="99">
        <v>4.0856756529598863</v>
      </c>
      <c r="BK224" s="99">
        <v>66.744461945650301</v>
      </c>
      <c r="BL224" s="99">
        <v>9.3404065780689187</v>
      </c>
      <c r="BM224" s="99">
        <v>10.330237118971914</v>
      </c>
    </row>
    <row r="225" spans="1:65" x14ac:dyDescent="0.35">
      <c r="A225" s="13">
        <v>4643620800</v>
      </c>
      <c r="B225" s="14" t="s">
        <v>559</v>
      </c>
      <c r="C225" s="14" t="s">
        <v>562</v>
      </c>
      <c r="D225" s="14" t="s">
        <v>563</v>
      </c>
      <c r="E225" s="99">
        <v>13.906666666666666</v>
      </c>
      <c r="F225" s="99">
        <v>5.8865747486712223</v>
      </c>
      <c r="G225" s="99">
        <v>5.1133333333333333</v>
      </c>
      <c r="H225" s="99">
        <v>1.41</v>
      </c>
      <c r="I225" s="99">
        <v>1.1299999999999999</v>
      </c>
      <c r="J225" s="99">
        <v>4.753333333333333</v>
      </c>
      <c r="K225" s="99">
        <v>4.01</v>
      </c>
      <c r="L225" s="99">
        <v>1.6500000000000001</v>
      </c>
      <c r="M225" s="99">
        <v>4.6833333333333336</v>
      </c>
      <c r="N225" s="99">
        <v>4.626666666666666</v>
      </c>
      <c r="O225" s="99">
        <v>0.65</v>
      </c>
      <c r="P225" s="99">
        <v>1.9466666666666665</v>
      </c>
      <c r="Q225" s="99">
        <v>3.9033333333333338</v>
      </c>
      <c r="R225" s="99">
        <v>4.4466666666666663</v>
      </c>
      <c r="S225" s="99">
        <v>5.8233333333333333</v>
      </c>
      <c r="T225" s="99">
        <v>3.7366666666666668</v>
      </c>
      <c r="U225" s="99">
        <v>5.32</v>
      </c>
      <c r="V225" s="99">
        <v>1.4433333333333334</v>
      </c>
      <c r="W225" s="99">
        <v>2.2999999999999998</v>
      </c>
      <c r="X225" s="99">
        <v>2.1199999999999997</v>
      </c>
      <c r="Y225" s="99">
        <v>18.903333333333332</v>
      </c>
      <c r="Z225" s="99">
        <v>6.956666666666667</v>
      </c>
      <c r="AA225" s="99">
        <v>3.313333333333333</v>
      </c>
      <c r="AB225" s="99">
        <v>1.6133333333333333</v>
      </c>
      <c r="AC225" s="99">
        <v>3.9333333333333336</v>
      </c>
      <c r="AD225" s="99">
        <v>2.7699999999999996</v>
      </c>
      <c r="AE225" s="92">
        <v>1182.3</v>
      </c>
      <c r="AF225" s="92">
        <v>438000</v>
      </c>
      <c r="AG225" s="100">
        <v>6.7583333333333329</v>
      </c>
      <c r="AH225" s="92">
        <v>2133.8921689205781</v>
      </c>
      <c r="AI225" s="99" t="s">
        <v>810</v>
      </c>
      <c r="AJ225" s="99">
        <v>77.639342482075236</v>
      </c>
      <c r="AK225" s="99">
        <v>64.030284207893189</v>
      </c>
      <c r="AL225" s="99">
        <v>141.67000000000002</v>
      </c>
      <c r="AM225" s="99">
        <v>194.0427</v>
      </c>
      <c r="AN225" s="99">
        <v>49.423333333333325</v>
      </c>
      <c r="AO225" s="101">
        <v>3.2766250000000006</v>
      </c>
      <c r="AP225" s="99">
        <v>135.10333333333332</v>
      </c>
      <c r="AQ225" s="99">
        <v>177.33333333333334</v>
      </c>
      <c r="AR225" s="99">
        <v>108.21</v>
      </c>
      <c r="AS225" s="99">
        <v>10.476666666666667</v>
      </c>
      <c r="AT225" s="99">
        <v>357.08</v>
      </c>
      <c r="AU225" s="99">
        <v>5.5</v>
      </c>
      <c r="AV225" s="99">
        <v>10.64</v>
      </c>
      <c r="AW225" s="99">
        <v>4.9066666666666663</v>
      </c>
      <c r="AX225" s="99">
        <v>24.316666666666666</v>
      </c>
      <c r="AY225" s="99">
        <v>35.223333333333336</v>
      </c>
      <c r="AZ225" s="99">
        <v>3.8033333333333332</v>
      </c>
      <c r="BA225" s="99">
        <v>1.29</v>
      </c>
      <c r="BB225" s="99">
        <v>15.493333333333334</v>
      </c>
      <c r="BC225" s="99">
        <v>39.68</v>
      </c>
      <c r="BD225" s="99">
        <v>28.34</v>
      </c>
      <c r="BE225" s="99">
        <v>29.91</v>
      </c>
      <c r="BF225" s="99">
        <v>82.303333333333327</v>
      </c>
      <c r="BG225" s="99">
        <v>9.8536111111111122</v>
      </c>
      <c r="BH225" s="99">
        <v>9.3566666666666674</v>
      </c>
      <c r="BI225" s="99">
        <v>16.400000000000002</v>
      </c>
      <c r="BJ225" s="99">
        <v>3.32</v>
      </c>
      <c r="BK225" s="99">
        <v>53.553333333333335</v>
      </c>
      <c r="BL225" s="99">
        <v>9.3333333333333339</v>
      </c>
      <c r="BM225" s="99">
        <v>10.873333333333333</v>
      </c>
    </row>
    <row r="226" spans="1:65" x14ac:dyDescent="0.35">
      <c r="A226" s="13">
        <v>4716860300</v>
      </c>
      <c r="B226" s="14" t="s">
        <v>564</v>
      </c>
      <c r="C226" s="14" t="s">
        <v>565</v>
      </c>
      <c r="D226" s="14" t="s">
        <v>566</v>
      </c>
      <c r="E226" s="99">
        <v>13.946666666666665</v>
      </c>
      <c r="F226" s="99">
        <v>5.6341163310961972</v>
      </c>
      <c r="G226" s="99">
        <v>4.72</v>
      </c>
      <c r="H226" s="99">
        <v>1.4333333333333333</v>
      </c>
      <c r="I226" s="99">
        <v>1.1499999999999999</v>
      </c>
      <c r="J226" s="99">
        <v>4.49</v>
      </c>
      <c r="K226" s="99">
        <v>3.9966666666666661</v>
      </c>
      <c r="L226" s="99">
        <v>1.5733333333333335</v>
      </c>
      <c r="M226" s="99">
        <v>4.3566666666666665</v>
      </c>
      <c r="N226" s="99">
        <v>5.17</v>
      </c>
      <c r="O226" s="99">
        <v>0.7628070175438596</v>
      </c>
      <c r="P226" s="99">
        <v>1.9466666666666665</v>
      </c>
      <c r="Q226" s="99">
        <v>3.7366666666666668</v>
      </c>
      <c r="R226" s="99">
        <v>4.3866666666666667</v>
      </c>
      <c r="S226" s="99">
        <v>5.5933333333333337</v>
      </c>
      <c r="T226" s="99">
        <v>4.1933333333333325</v>
      </c>
      <c r="U226" s="99">
        <v>5.0799999999999992</v>
      </c>
      <c r="V226" s="99">
        <v>1.5266666666666666</v>
      </c>
      <c r="W226" s="99">
        <v>2.3766666666666665</v>
      </c>
      <c r="X226" s="99">
        <v>1.9000000000000001</v>
      </c>
      <c r="Y226" s="99">
        <v>18.606666666666669</v>
      </c>
      <c r="Z226" s="99">
        <v>6.8633333333333333</v>
      </c>
      <c r="AA226" s="99">
        <v>3.6700000000000004</v>
      </c>
      <c r="AB226" s="99">
        <v>1.8166666666666667</v>
      </c>
      <c r="AC226" s="99">
        <v>3.7733333333333334</v>
      </c>
      <c r="AD226" s="99">
        <v>2.6666666666666665</v>
      </c>
      <c r="AE226" s="92">
        <v>1462</v>
      </c>
      <c r="AF226" s="92">
        <v>426262.33333333331</v>
      </c>
      <c r="AG226" s="100">
        <v>6.4402222222222223</v>
      </c>
      <c r="AH226" s="92">
        <v>2008.100222987958</v>
      </c>
      <c r="AI226" s="99" t="s">
        <v>810</v>
      </c>
      <c r="AJ226" s="99">
        <v>91.645857912490328</v>
      </c>
      <c r="AK226" s="99">
        <v>78.514517392689768</v>
      </c>
      <c r="AL226" s="99">
        <v>170.16000000000003</v>
      </c>
      <c r="AM226" s="99">
        <v>192.18389999999999</v>
      </c>
      <c r="AN226" s="99">
        <v>50.866666666666667</v>
      </c>
      <c r="AO226" s="101">
        <v>3.0949166666666676</v>
      </c>
      <c r="AP226" s="99">
        <v>112</v>
      </c>
      <c r="AQ226" s="99">
        <v>129.61333333333334</v>
      </c>
      <c r="AR226" s="99">
        <v>96.49666666666667</v>
      </c>
      <c r="AS226" s="99">
        <v>10.393333333333333</v>
      </c>
      <c r="AT226" s="99">
        <v>465.0333333333333</v>
      </c>
      <c r="AU226" s="99">
        <v>4.8166666666666664</v>
      </c>
      <c r="AV226" s="99">
        <v>11.656666666666666</v>
      </c>
      <c r="AW226" s="99">
        <v>4.75</v>
      </c>
      <c r="AX226" s="99">
        <v>18.8</v>
      </c>
      <c r="AY226" s="99">
        <v>48.4</v>
      </c>
      <c r="AZ226" s="99">
        <v>3.66</v>
      </c>
      <c r="BA226" s="99">
        <v>1.2699999999999998</v>
      </c>
      <c r="BB226" s="99">
        <v>15.733333333333334</v>
      </c>
      <c r="BC226" s="99">
        <v>27.293333333333333</v>
      </c>
      <c r="BD226" s="99">
        <v>24.026666666666667</v>
      </c>
      <c r="BE226" s="99">
        <v>26.446666666666669</v>
      </c>
      <c r="BF226" s="99">
        <v>74.533333333333331</v>
      </c>
      <c r="BG226" s="99">
        <v>34</v>
      </c>
      <c r="BH226" s="99">
        <v>12.57</v>
      </c>
      <c r="BI226" s="99">
        <v>16.466666666666665</v>
      </c>
      <c r="BJ226" s="99">
        <v>2.7933333333333334</v>
      </c>
      <c r="BK226" s="99">
        <v>54.133333333333333</v>
      </c>
      <c r="BL226" s="99">
        <v>10.019999999999998</v>
      </c>
      <c r="BM226" s="99">
        <v>11.526666666666666</v>
      </c>
    </row>
    <row r="227" spans="1:65" x14ac:dyDescent="0.35">
      <c r="A227" s="13">
        <v>4718260330</v>
      </c>
      <c r="B227" s="14" t="s">
        <v>564</v>
      </c>
      <c r="C227" s="14" t="s">
        <v>567</v>
      </c>
      <c r="D227" s="14" t="s">
        <v>568</v>
      </c>
      <c r="E227" s="99">
        <v>13.983333333333333</v>
      </c>
      <c r="F227" s="99">
        <v>6.0813711946057341</v>
      </c>
      <c r="G227" s="99">
        <v>4.9399999999999995</v>
      </c>
      <c r="H227" s="99">
        <v>1.4433333333333334</v>
      </c>
      <c r="I227" s="99">
        <v>1.1100000000000001</v>
      </c>
      <c r="J227" s="99">
        <v>4.5799999999999992</v>
      </c>
      <c r="K227" s="99">
        <v>3.956666666666667</v>
      </c>
      <c r="L227" s="99">
        <v>1.5466666666666669</v>
      </c>
      <c r="M227" s="99">
        <v>4.4633333333333338</v>
      </c>
      <c r="N227" s="99">
        <v>5.1599999999999993</v>
      </c>
      <c r="O227" s="99">
        <v>0.66578947368421049</v>
      </c>
      <c r="P227" s="99">
        <v>1.9466666666666665</v>
      </c>
      <c r="Q227" s="99">
        <v>3.7066666666666666</v>
      </c>
      <c r="R227" s="99">
        <v>4.4800000000000004</v>
      </c>
      <c r="S227" s="99">
        <v>5.7233333333333336</v>
      </c>
      <c r="T227" s="99">
        <v>4.123333333333334</v>
      </c>
      <c r="U227" s="99">
        <v>5.0933333333333328</v>
      </c>
      <c r="V227" s="99">
        <v>1.46</v>
      </c>
      <c r="W227" s="99">
        <v>2.3466666666666667</v>
      </c>
      <c r="X227" s="99">
        <v>1.9100000000000001</v>
      </c>
      <c r="Y227" s="99">
        <v>18.563333333333333</v>
      </c>
      <c r="Z227" s="99">
        <v>7.0100000000000007</v>
      </c>
      <c r="AA227" s="99">
        <v>3.436666666666667</v>
      </c>
      <c r="AB227" s="99">
        <v>1.7666666666666666</v>
      </c>
      <c r="AC227" s="99">
        <v>3.8266666666666667</v>
      </c>
      <c r="AD227" s="99">
        <v>2.7233333333333332</v>
      </c>
      <c r="AE227" s="92">
        <v>990.16666666666663</v>
      </c>
      <c r="AF227" s="92">
        <v>390327.66666666669</v>
      </c>
      <c r="AG227" s="100">
        <v>6.7549999999999999</v>
      </c>
      <c r="AH227" s="92">
        <v>1899.9072566317684</v>
      </c>
      <c r="AI227" s="99" t="s">
        <v>810</v>
      </c>
      <c r="AJ227" s="99">
        <v>106.98062680728198</v>
      </c>
      <c r="AK227" s="99">
        <v>48.453484553966085</v>
      </c>
      <c r="AL227" s="99">
        <v>155.43</v>
      </c>
      <c r="AM227" s="99">
        <v>192.18389999999999</v>
      </c>
      <c r="AN227" s="99">
        <v>50.613333333333337</v>
      </c>
      <c r="AO227" s="101">
        <v>3.1857222222222226</v>
      </c>
      <c r="AP227" s="99">
        <v>91.333333333333329</v>
      </c>
      <c r="AQ227" s="99">
        <v>106.94333333333333</v>
      </c>
      <c r="AR227" s="99">
        <v>90.5</v>
      </c>
      <c r="AS227" s="99">
        <v>10.146666666666667</v>
      </c>
      <c r="AT227" s="99">
        <v>466.21000000000004</v>
      </c>
      <c r="AU227" s="99">
        <v>5.0233333333333334</v>
      </c>
      <c r="AV227" s="99">
        <v>10.756666666666666</v>
      </c>
      <c r="AW227" s="99">
        <v>5.07</v>
      </c>
      <c r="AX227" s="99">
        <v>16.666666666666668</v>
      </c>
      <c r="AY227" s="99">
        <v>35.806666666666665</v>
      </c>
      <c r="AZ227" s="99">
        <v>3.6799999999999997</v>
      </c>
      <c r="BA227" s="99">
        <v>1.08</v>
      </c>
      <c r="BB227" s="99">
        <v>15.713333333333333</v>
      </c>
      <c r="BC227" s="99">
        <v>36.326666666666668</v>
      </c>
      <c r="BD227" s="99">
        <v>30.363333333333333</v>
      </c>
      <c r="BE227" s="99">
        <v>46.776666666666664</v>
      </c>
      <c r="BF227" s="99">
        <v>86.073333333333323</v>
      </c>
      <c r="BG227" s="99">
        <v>7</v>
      </c>
      <c r="BH227" s="99">
        <v>11.356666666666667</v>
      </c>
      <c r="BI227" s="99">
        <v>16</v>
      </c>
      <c r="BJ227" s="99">
        <v>4.3500000000000005</v>
      </c>
      <c r="BK227" s="99">
        <v>69</v>
      </c>
      <c r="BL227" s="99">
        <v>9.98</v>
      </c>
      <c r="BM227" s="99">
        <v>13.506666666666666</v>
      </c>
    </row>
    <row r="228" spans="1:65" x14ac:dyDescent="0.35">
      <c r="A228" s="13">
        <v>4727180400</v>
      </c>
      <c r="B228" s="14" t="s">
        <v>564</v>
      </c>
      <c r="C228" s="14" t="s">
        <v>569</v>
      </c>
      <c r="D228" s="14" t="s">
        <v>570</v>
      </c>
      <c r="E228" s="99">
        <v>13.866666666666667</v>
      </c>
      <c r="F228" s="99">
        <v>5.9395657283266665</v>
      </c>
      <c r="G228" s="99">
        <v>4.7666666666666666</v>
      </c>
      <c r="H228" s="99">
        <v>1.67</v>
      </c>
      <c r="I228" s="99">
        <v>1.1133333333333333</v>
      </c>
      <c r="J228" s="99">
        <v>4.5399999999999991</v>
      </c>
      <c r="K228" s="99">
        <v>4.04</v>
      </c>
      <c r="L228" s="99">
        <v>1.5333333333333332</v>
      </c>
      <c r="M228" s="99">
        <v>4.4833333333333334</v>
      </c>
      <c r="N228" s="99">
        <v>5.03</v>
      </c>
      <c r="O228" s="99">
        <v>0.70614035087719296</v>
      </c>
      <c r="P228" s="99">
        <v>1.9466666666666665</v>
      </c>
      <c r="Q228" s="99">
        <v>3.7333333333333329</v>
      </c>
      <c r="R228" s="99">
        <v>4.4799999999999995</v>
      </c>
      <c r="S228" s="99">
        <v>5.6966666666666663</v>
      </c>
      <c r="T228" s="99">
        <v>3.9833333333333329</v>
      </c>
      <c r="U228" s="99">
        <v>5.1266666666666669</v>
      </c>
      <c r="V228" s="99">
        <v>1.4466666666666665</v>
      </c>
      <c r="W228" s="99">
        <v>2.3466666666666667</v>
      </c>
      <c r="X228" s="99">
        <v>1.9133333333333333</v>
      </c>
      <c r="Y228" s="99">
        <v>18.590000000000003</v>
      </c>
      <c r="Z228" s="99">
        <v>6.9433333333333325</v>
      </c>
      <c r="AA228" s="99">
        <v>3.3766666666666665</v>
      </c>
      <c r="AB228" s="99">
        <v>1.6833333333333333</v>
      </c>
      <c r="AC228" s="99">
        <v>3.8166666666666664</v>
      </c>
      <c r="AD228" s="99">
        <v>2.7233333333333332</v>
      </c>
      <c r="AE228" s="92">
        <v>1060.2600000000002</v>
      </c>
      <c r="AF228" s="92">
        <v>338229.33333333331</v>
      </c>
      <c r="AG228" s="100">
        <v>7.0305833333333325</v>
      </c>
      <c r="AH228" s="92">
        <v>1691.6964068678492</v>
      </c>
      <c r="AI228" s="99" t="s">
        <v>810</v>
      </c>
      <c r="AJ228" s="99">
        <v>91.95070764594594</v>
      </c>
      <c r="AK228" s="99">
        <v>56.344259068468233</v>
      </c>
      <c r="AL228" s="99">
        <v>148.29000000000002</v>
      </c>
      <c r="AM228" s="99">
        <v>192.18389999999999</v>
      </c>
      <c r="AN228" s="99">
        <v>50.50333333333333</v>
      </c>
      <c r="AO228" s="101">
        <v>3.1505555555555556</v>
      </c>
      <c r="AP228" s="99">
        <v>127.08333333333333</v>
      </c>
      <c r="AQ228" s="99">
        <v>138.38666666666668</v>
      </c>
      <c r="AR228" s="99">
        <v>86.666666666666671</v>
      </c>
      <c r="AS228" s="99">
        <v>10.100000000000001</v>
      </c>
      <c r="AT228" s="99">
        <v>338.33</v>
      </c>
      <c r="AU228" s="99">
        <v>4.7266666666666666</v>
      </c>
      <c r="AV228" s="99">
        <v>12</v>
      </c>
      <c r="AW228" s="99">
        <v>4.5233333333333334</v>
      </c>
      <c r="AX228" s="99">
        <v>24.01</v>
      </c>
      <c r="AY228" s="99">
        <v>33.546666666666667</v>
      </c>
      <c r="AZ228" s="99">
        <v>3.7433333333333336</v>
      </c>
      <c r="BA228" s="99">
        <v>1.0766666666666667</v>
      </c>
      <c r="BB228" s="99">
        <v>17.940000000000001</v>
      </c>
      <c r="BC228" s="99">
        <v>48.886666666666663</v>
      </c>
      <c r="BD228" s="99">
        <v>43.333333333333336</v>
      </c>
      <c r="BE228" s="99">
        <v>41.433333333333337</v>
      </c>
      <c r="BF228" s="99">
        <v>79.650000000000006</v>
      </c>
      <c r="BG228" s="99">
        <v>10.055555555555555</v>
      </c>
      <c r="BH228" s="99">
        <v>11.926666666666668</v>
      </c>
      <c r="BI228" s="99">
        <v>12.5</v>
      </c>
      <c r="BJ228" s="99">
        <v>3.44</v>
      </c>
      <c r="BK228" s="99">
        <v>55.300000000000004</v>
      </c>
      <c r="BL228" s="99">
        <v>9.7366666666666664</v>
      </c>
      <c r="BM228" s="99">
        <v>12.589999999999998</v>
      </c>
    </row>
    <row r="229" spans="1:65" x14ac:dyDescent="0.35">
      <c r="A229" s="13">
        <v>4728940500</v>
      </c>
      <c r="B229" s="14" t="s">
        <v>564</v>
      </c>
      <c r="C229" s="14" t="s">
        <v>571</v>
      </c>
      <c r="D229" s="14" t="s">
        <v>572</v>
      </c>
      <c r="E229" s="99">
        <v>13.696666666666667</v>
      </c>
      <c r="F229" s="99">
        <v>5.7338851095993961</v>
      </c>
      <c r="G229" s="99">
        <v>4.9833333333333334</v>
      </c>
      <c r="H229" s="99">
        <v>1.4233333333333331</v>
      </c>
      <c r="I229" s="99">
        <v>1.1833333333333333</v>
      </c>
      <c r="J229" s="99">
        <v>4.6733333333333329</v>
      </c>
      <c r="K229" s="99">
        <v>4.3266666666666662</v>
      </c>
      <c r="L229" s="99">
        <v>1.61</v>
      </c>
      <c r="M229" s="99">
        <v>4.4300000000000006</v>
      </c>
      <c r="N229" s="99">
        <v>5.0333333333333332</v>
      </c>
      <c r="O229" s="99">
        <v>0.72140350877192994</v>
      </c>
      <c r="P229" s="99">
        <v>1.95</v>
      </c>
      <c r="Q229" s="99">
        <v>3.9166666666666665</v>
      </c>
      <c r="R229" s="99">
        <v>4.4733333333333336</v>
      </c>
      <c r="S229" s="99">
        <v>5.623333333333334</v>
      </c>
      <c r="T229" s="99">
        <v>4.2766666666666664</v>
      </c>
      <c r="U229" s="99">
        <v>5.17</v>
      </c>
      <c r="V229" s="99">
        <v>1.5866666666666667</v>
      </c>
      <c r="W229" s="99">
        <v>2.4633333333333334</v>
      </c>
      <c r="X229" s="99">
        <v>1.9866666666666666</v>
      </c>
      <c r="Y229" s="99">
        <v>19.413333333333338</v>
      </c>
      <c r="Z229" s="99">
        <v>7.5466666666666669</v>
      </c>
      <c r="AA229" s="99">
        <v>3.85</v>
      </c>
      <c r="AB229" s="99">
        <v>1.7666666666666668</v>
      </c>
      <c r="AC229" s="99">
        <v>3.84</v>
      </c>
      <c r="AD229" s="99">
        <v>2.7266666666666666</v>
      </c>
      <c r="AE229" s="92">
        <v>976.5333333333333</v>
      </c>
      <c r="AF229" s="92">
        <v>389519.66666666669</v>
      </c>
      <c r="AG229" s="100">
        <v>6.6813333333333338</v>
      </c>
      <c r="AH229" s="92">
        <v>1886.0458096355662</v>
      </c>
      <c r="AI229" s="99" t="s">
        <v>810</v>
      </c>
      <c r="AJ229" s="99">
        <v>100.65924377987649</v>
      </c>
      <c r="AK229" s="99">
        <v>72.584822355958792</v>
      </c>
      <c r="AL229" s="99">
        <v>173.24</v>
      </c>
      <c r="AM229" s="99">
        <v>192.18389999999999</v>
      </c>
      <c r="AN229" s="99">
        <v>52.79999999999999</v>
      </c>
      <c r="AO229" s="101">
        <v>3.1059999999999999</v>
      </c>
      <c r="AP229" s="99">
        <v>92</v>
      </c>
      <c r="AQ229" s="99">
        <v>112</v>
      </c>
      <c r="AR229" s="99">
        <v>92.266666666666652</v>
      </c>
      <c r="AS229" s="99">
        <v>10.486666666666666</v>
      </c>
      <c r="AT229" s="99">
        <v>517.32666666666671</v>
      </c>
      <c r="AU229" s="99">
        <v>4.8899999999999997</v>
      </c>
      <c r="AV229" s="99">
        <v>11.423333333333334</v>
      </c>
      <c r="AW229" s="99">
        <v>4.63</v>
      </c>
      <c r="AX229" s="99">
        <v>17.066666666666666</v>
      </c>
      <c r="AY229" s="99">
        <v>42</v>
      </c>
      <c r="AZ229" s="99">
        <v>3.686666666666667</v>
      </c>
      <c r="BA229" s="99">
        <v>1.2300000000000002</v>
      </c>
      <c r="BB229" s="99">
        <v>16.099999999999998</v>
      </c>
      <c r="BC229" s="99">
        <v>38.96</v>
      </c>
      <c r="BD229" s="99">
        <v>27.49</v>
      </c>
      <c r="BE229" s="99">
        <v>30.323333333333334</v>
      </c>
      <c r="BF229" s="99">
        <v>67</v>
      </c>
      <c r="BG229" s="99">
        <v>14.99</v>
      </c>
      <c r="BH229" s="99">
        <v>12.313333333333333</v>
      </c>
      <c r="BI229" s="99">
        <v>21.600000000000005</v>
      </c>
      <c r="BJ229" s="99">
        <v>2.7633333333333332</v>
      </c>
      <c r="BK229" s="99">
        <v>42.2</v>
      </c>
      <c r="BL229" s="99">
        <v>10.063333333333334</v>
      </c>
      <c r="BM229" s="99">
        <v>12.803333333333333</v>
      </c>
    </row>
    <row r="230" spans="1:65" x14ac:dyDescent="0.35">
      <c r="A230" s="13">
        <v>4734980325</v>
      </c>
      <c r="B230" s="14" t="s">
        <v>564</v>
      </c>
      <c r="C230" s="14" t="s">
        <v>577</v>
      </c>
      <c r="D230" s="14" t="s">
        <v>835</v>
      </c>
      <c r="E230" s="99">
        <v>13.93</v>
      </c>
      <c r="F230" s="99">
        <v>6.1021756487025947</v>
      </c>
      <c r="G230" s="99">
        <v>4.8566666666666665</v>
      </c>
      <c r="H230" s="99">
        <v>1.4633333333333336</v>
      </c>
      <c r="I230" s="99">
        <v>1.1300000000000001</v>
      </c>
      <c r="J230" s="99">
        <v>4.71</v>
      </c>
      <c r="K230" s="99">
        <v>3.9066666666666663</v>
      </c>
      <c r="L230" s="99">
        <v>1.5533333333333335</v>
      </c>
      <c r="M230" s="99">
        <v>4.4833333333333334</v>
      </c>
      <c r="N230" s="99">
        <v>5.1466666666666665</v>
      </c>
      <c r="O230" s="99">
        <v>0.69</v>
      </c>
      <c r="P230" s="99">
        <v>1.9466666666666665</v>
      </c>
      <c r="Q230" s="99">
        <v>3.7966666666666669</v>
      </c>
      <c r="R230" s="99">
        <v>4.4266666666666667</v>
      </c>
      <c r="S230" s="99">
        <v>5.6500000000000012</v>
      </c>
      <c r="T230" s="99">
        <v>4.1000000000000005</v>
      </c>
      <c r="U230" s="99">
        <v>5.0666666666666664</v>
      </c>
      <c r="V230" s="99">
        <v>1.4466666666666665</v>
      </c>
      <c r="W230" s="99">
        <v>2.3833333333333333</v>
      </c>
      <c r="X230" s="99">
        <v>1.9766666666666666</v>
      </c>
      <c r="Y230" s="99">
        <v>18.83666666666667</v>
      </c>
      <c r="Z230" s="99">
        <v>6.94</v>
      </c>
      <c r="AA230" s="99">
        <v>3.56</v>
      </c>
      <c r="AB230" s="99">
        <v>1.6600000000000001</v>
      </c>
      <c r="AC230" s="99">
        <v>3.83</v>
      </c>
      <c r="AD230" s="99">
        <v>2.74</v>
      </c>
      <c r="AE230" s="92">
        <v>1546.5533333333333</v>
      </c>
      <c r="AF230" s="92">
        <v>458841.33333333331</v>
      </c>
      <c r="AG230" s="100">
        <v>6.7781904761904768</v>
      </c>
      <c r="AH230" s="92">
        <v>2240.4503288034471</v>
      </c>
      <c r="AI230" s="99" t="s">
        <v>810</v>
      </c>
      <c r="AJ230" s="99">
        <v>97.489977169888462</v>
      </c>
      <c r="AK230" s="99">
        <v>65.892020930689441</v>
      </c>
      <c r="AL230" s="99">
        <v>163.38</v>
      </c>
      <c r="AM230" s="99">
        <v>192.72194999999999</v>
      </c>
      <c r="AN230" s="99">
        <v>55.666666666666664</v>
      </c>
      <c r="AO230" s="101">
        <v>3.1398333333333333</v>
      </c>
      <c r="AP230" s="99">
        <v>77.386666666666656</v>
      </c>
      <c r="AQ230" s="99">
        <v>124.94333333333334</v>
      </c>
      <c r="AR230" s="99">
        <v>91.513333333333335</v>
      </c>
      <c r="AS230" s="99">
        <v>10.186666666666667</v>
      </c>
      <c r="AT230" s="99">
        <v>518.08666666666659</v>
      </c>
      <c r="AU230" s="99">
        <v>4.24</v>
      </c>
      <c r="AV230" s="99">
        <v>10.656666666666666</v>
      </c>
      <c r="AW230" s="99">
        <v>5.1800000000000006</v>
      </c>
      <c r="AX230" s="99">
        <v>26.939999999999998</v>
      </c>
      <c r="AY230" s="99">
        <v>41.916666666666664</v>
      </c>
      <c r="AZ230" s="99">
        <v>3.6233333333333335</v>
      </c>
      <c r="BA230" s="99">
        <v>1.1133333333333333</v>
      </c>
      <c r="BB230" s="99">
        <v>15.4</v>
      </c>
      <c r="BC230" s="99">
        <v>61.666666666666664</v>
      </c>
      <c r="BD230" s="99">
        <v>42.223333333333336</v>
      </c>
      <c r="BE230" s="99">
        <v>44</v>
      </c>
      <c r="BF230" s="99">
        <v>86.333333333333329</v>
      </c>
      <c r="BG230" s="99">
        <v>16.663333333333334</v>
      </c>
      <c r="BH230" s="99">
        <v>11.99</v>
      </c>
      <c r="BI230" s="99">
        <v>13.75</v>
      </c>
      <c r="BJ230" s="99">
        <v>3.6566666666666667</v>
      </c>
      <c r="BK230" s="99">
        <v>66</v>
      </c>
      <c r="BL230" s="99">
        <v>9.9533333333333331</v>
      </c>
      <c r="BM230" s="99">
        <v>14.299999999999999</v>
      </c>
    </row>
    <row r="231" spans="1:65" x14ac:dyDescent="0.35">
      <c r="A231" s="13">
        <v>4732820600</v>
      </c>
      <c r="B231" s="14" t="s">
        <v>564</v>
      </c>
      <c r="C231" s="14" t="s">
        <v>573</v>
      </c>
      <c r="D231" s="14" t="s">
        <v>574</v>
      </c>
      <c r="E231" s="99">
        <v>13.843333333333334</v>
      </c>
      <c r="F231" s="99">
        <v>6.1956430446194224</v>
      </c>
      <c r="G231" s="99">
        <v>5.0233333333333334</v>
      </c>
      <c r="H231" s="99">
        <v>1.6566666666666665</v>
      </c>
      <c r="I231" s="99">
        <v>1.2033333333333334</v>
      </c>
      <c r="J231" s="99">
        <v>4.6733333333333329</v>
      </c>
      <c r="K231" s="99">
        <v>4.3500000000000005</v>
      </c>
      <c r="L231" s="99">
        <v>1.6233333333333333</v>
      </c>
      <c r="M231" s="99">
        <v>4.4866666666666672</v>
      </c>
      <c r="N231" s="99">
        <v>5.0200000000000005</v>
      </c>
      <c r="O231" s="99">
        <v>0.69403508771929812</v>
      </c>
      <c r="P231" s="99">
        <v>1.95</v>
      </c>
      <c r="Q231" s="99">
        <v>3.9833333333333329</v>
      </c>
      <c r="R231" s="99">
        <v>4.4733333333333336</v>
      </c>
      <c r="S231" s="99">
        <v>5.7033333333333331</v>
      </c>
      <c r="T231" s="99">
        <v>4.3033333333333337</v>
      </c>
      <c r="U231" s="99">
        <v>5.13</v>
      </c>
      <c r="V231" s="99">
        <v>1.5633333333333332</v>
      </c>
      <c r="W231" s="99">
        <v>2.4733333333333332</v>
      </c>
      <c r="X231" s="99">
        <v>2.0500000000000003</v>
      </c>
      <c r="Y231" s="99">
        <v>19.573333333333334</v>
      </c>
      <c r="Z231" s="99">
        <v>7.5933333333333337</v>
      </c>
      <c r="AA231" s="99">
        <v>3.8000000000000003</v>
      </c>
      <c r="AB231" s="99">
        <v>1.7933333333333332</v>
      </c>
      <c r="AC231" s="99">
        <v>3.8800000000000003</v>
      </c>
      <c r="AD231" s="99">
        <v>2.7666666666666662</v>
      </c>
      <c r="AE231" s="92">
        <v>1399.5133333333333</v>
      </c>
      <c r="AF231" s="92">
        <v>378976.66666666669</v>
      </c>
      <c r="AG231" s="100">
        <v>6.5470833333333331</v>
      </c>
      <c r="AH231" s="92">
        <v>1808.8485606067497</v>
      </c>
      <c r="AI231" s="99" t="s">
        <v>810</v>
      </c>
      <c r="AJ231" s="99">
        <v>97.960633613724909</v>
      </c>
      <c r="AK231" s="99">
        <v>63.21260623926694</v>
      </c>
      <c r="AL231" s="99">
        <v>161.16999999999999</v>
      </c>
      <c r="AM231" s="99">
        <v>192.18389999999999</v>
      </c>
      <c r="AN231" s="99">
        <v>51.466666666666669</v>
      </c>
      <c r="AO231" s="101">
        <v>3.0839791666666669</v>
      </c>
      <c r="AP231" s="99">
        <v>87.326666666666668</v>
      </c>
      <c r="AQ231" s="99">
        <v>108.50666666666666</v>
      </c>
      <c r="AR231" s="99">
        <v>96.95</v>
      </c>
      <c r="AS231" s="99">
        <v>10.493333333333334</v>
      </c>
      <c r="AT231" s="99">
        <v>471.32</v>
      </c>
      <c r="AU231" s="99">
        <v>5.05</v>
      </c>
      <c r="AV231" s="99">
        <v>11.906666666666666</v>
      </c>
      <c r="AW231" s="99">
        <v>4.7700000000000005</v>
      </c>
      <c r="AX231" s="99">
        <v>23.909999999999997</v>
      </c>
      <c r="AY231" s="99">
        <v>45.133333333333333</v>
      </c>
      <c r="AZ231" s="99">
        <v>3.5766666666666667</v>
      </c>
      <c r="BA231" s="99">
        <v>1.1866666666666668</v>
      </c>
      <c r="BB231" s="99">
        <v>10.266666666666666</v>
      </c>
      <c r="BC231" s="99">
        <v>36.396666666666668</v>
      </c>
      <c r="BD231" s="99">
        <v>28.290000000000003</v>
      </c>
      <c r="BE231" s="99">
        <v>28.75333333333333</v>
      </c>
      <c r="BF231" s="99">
        <v>76.410000000000011</v>
      </c>
      <c r="BG231" s="99">
        <v>11.105277777777777</v>
      </c>
      <c r="BH231" s="99">
        <v>14.086666666666668</v>
      </c>
      <c r="BI231" s="99">
        <v>19.333333333333332</v>
      </c>
      <c r="BJ231" s="99">
        <v>3.3933333333333331</v>
      </c>
      <c r="BK231" s="99">
        <v>58.35</v>
      </c>
      <c r="BL231" s="99">
        <v>9.9733333333333345</v>
      </c>
      <c r="BM231" s="99">
        <v>13.64</v>
      </c>
    </row>
    <row r="232" spans="1:65" x14ac:dyDescent="0.35">
      <c r="A232" s="13">
        <v>4734100640</v>
      </c>
      <c r="B232" s="14" t="s">
        <v>564</v>
      </c>
      <c r="C232" s="14" t="s">
        <v>575</v>
      </c>
      <c r="D232" s="14" t="s">
        <v>576</v>
      </c>
      <c r="E232" s="99">
        <v>13.733333333333334</v>
      </c>
      <c r="F232" s="99">
        <v>5.757601115760111</v>
      </c>
      <c r="G232" s="99">
        <v>4.66</v>
      </c>
      <c r="H232" s="99">
        <v>1.4533333333333331</v>
      </c>
      <c r="I232" s="99">
        <v>1.1300000000000001</v>
      </c>
      <c r="J232" s="99">
        <v>4.3900000000000006</v>
      </c>
      <c r="K232" s="99">
        <v>4.0166666666666666</v>
      </c>
      <c r="L232" s="99">
        <v>1.5466666666666669</v>
      </c>
      <c r="M232" s="99">
        <v>4.2266666666666666</v>
      </c>
      <c r="N232" s="99">
        <v>5.03</v>
      </c>
      <c r="O232" s="99">
        <v>0.71859649122807012</v>
      </c>
      <c r="P232" s="99">
        <v>1.9466666666666665</v>
      </c>
      <c r="Q232" s="99">
        <v>3.7133333333333329</v>
      </c>
      <c r="R232" s="99">
        <v>4.3666666666666671</v>
      </c>
      <c r="S232" s="99">
        <v>5.503333333333333</v>
      </c>
      <c r="T232" s="99">
        <v>4.0599999999999996</v>
      </c>
      <c r="U232" s="99">
        <v>5.12</v>
      </c>
      <c r="V232" s="99">
        <v>1.4299999999999997</v>
      </c>
      <c r="W232" s="99">
        <v>2.2833333333333332</v>
      </c>
      <c r="X232" s="99">
        <v>1.8966666666666667</v>
      </c>
      <c r="Y232" s="99">
        <v>18.706666666666663</v>
      </c>
      <c r="Z232" s="99">
        <v>6.6466666666666656</v>
      </c>
      <c r="AA232" s="99">
        <v>3.48</v>
      </c>
      <c r="AB232" s="99">
        <v>1.67</v>
      </c>
      <c r="AC232" s="99">
        <v>3.7666666666666671</v>
      </c>
      <c r="AD232" s="99">
        <v>2.6533333333333333</v>
      </c>
      <c r="AE232" s="92">
        <v>993.72333333333336</v>
      </c>
      <c r="AF232" s="92">
        <v>335116</v>
      </c>
      <c r="AG232" s="100">
        <v>6.7447222222222223</v>
      </c>
      <c r="AH232" s="92">
        <v>1627.5123938941408</v>
      </c>
      <c r="AI232" s="99">
        <v>187.590885965713</v>
      </c>
      <c r="AJ232" s="99" t="s">
        <v>810</v>
      </c>
      <c r="AK232" s="99" t="s">
        <v>810</v>
      </c>
      <c r="AL232" s="99">
        <v>187.590885965713</v>
      </c>
      <c r="AM232" s="99">
        <v>195.98949999999999</v>
      </c>
      <c r="AN232" s="99">
        <v>37.5</v>
      </c>
      <c r="AO232" s="101">
        <v>3.1147499999999995</v>
      </c>
      <c r="AP232" s="99">
        <v>102.44333333333333</v>
      </c>
      <c r="AQ232" s="99">
        <v>133.16666666666666</v>
      </c>
      <c r="AR232" s="99">
        <v>86.336666666666659</v>
      </c>
      <c r="AS232" s="99">
        <v>10.206666666666669</v>
      </c>
      <c r="AT232" s="99">
        <v>452.01666666666671</v>
      </c>
      <c r="AU232" s="99">
        <v>5.0999999999999996</v>
      </c>
      <c r="AV232" s="99">
        <v>10.79</v>
      </c>
      <c r="AW232" s="99">
        <v>4.24</v>
      </c>
      <c r="AX232" s="99">
        <v>16.556666666666668</v>
      </c>
      <c r="AY232" s="99">
        <v>38.223333333333336</v>
      </c>
      <c r="AZ232" s="99">
        <v>3.5400000000000005</v>
      </c>
      <c r="BA232" s="99">
        <v>1.05</v>
      </c>
      <c r="BB232" s="99">
        <v>12.666666666666666</v>
      </c>
      <c r="BC232" s="99">
        <v>46.623333333333335</v>
      </c>
      <c r="BD232" s="99">
        <v>34.223333333333336</v>
      </c>
      <c r="BE232" s="99">
        <v>34.436666666666667</v>
      </c>
      <c r="BF232" s="99">
        <v>114.16666666666667</v>
      </c>
      <c r="BG232" s="99">
        <v>9.99</v>
      </c>
      <c r="BH232" s="99">
        <v>14.99</v>
      </c>
      <c r="BI232" s="99">
        <v>7.1099999999999994</v>
      </c>
      <c r="BJ232" s="99">
        <v>2.8800000000000003</v>
      </c>
      <c r="BK232" s="99">
        <v>65.89</v>
      </c>
      <c r="BL232" s="99">
        <v>10.056666666666667</v>
      </c>
      <c r="BM232" s="99">
        <v>11.39</v>
      </c>
    </row>
    <row r="233" spans="1:65" x14ac:dyDescent="0.35">
      <c r="A233" s="13">
        <v>4734980700</v>
      </c>
      <c r="B233" s="14" t="s">
        <v>564</v>
      </c>
      <c r="C233" s="14" t="s">
        <v>577</v>
      </c>
      <c r="D233" s="14" t="s">
        <v>578</v>
      </c>
      <c r="E233" s="99">
        <v>13.943333333333333</v>
      </c>
      <c r="F233" s="99">
        <v>5.6985496648385139</v>
      </c>
      <c r="G233" s="99">
        <v>5.0466666666666669</v>
      </c>
      <c r="H233" s="99">
        <v>1.4333333333333333</v>
      </c>
      <c r="I233" s="99">
        <v>1.2033333333333334</v>
      </c>
      <c r="J233" s="99">
        <v>4.6833333333333336</v>
      </c>
      <c r="K233" s="99">
        <v>4.1833333333333336</v>
      </c>
      <c r="L233" s="99">
        <v>1.6166666666666665</v>
      </c>
      <c r="M233" s="99">
        <v>4.6533333333333333</v>
      </c>
      <c r="N233" s="99">
        <v>5.1633333333333331</v>
      </c>
      <c r="O233" s="99">
        <v>0.69</v>
      </c>
      <c r="P233" s="99">
        <v>1.95</v>
      </c>
      <c r="Q233" s="99">
        <v>3.9833333333333329</v>
      </c>
      <c r="R233" s="99">
        <v>4.5133333333333328</v>
      </c>
      <c r="S233" s="99">
        <v>5.88</v>
      </c>
      <c r="T233" s="99">
        <v>4.3633333333333333</v>
      </c>
      <c r="U233" s="99">
        <v>5.1366666666666658</v>
      </c>
      <c r="V233" s="99">
        <v>1.5866666666666669</v>
      </c>
      <c r="W233" s="99">
        <v>2.4866666666666668</v>
      </c>
      <c r="X233" s="99">
        <v>2.0333333333333332</v>
      </c>
      <c r="Y233" s="99">
        <v>19.543333333333333</v>
      </c>
      <c r="Z233" s="99">
        <v>7.4000000000000012</v>
      </c>
      <c r="AA233" s="99">
        <v>3.83</v>
      </c>
      <c r="AB233" s="99">
        <v>1.8433333333333335</v>
      </c>
      <c r="AC233" s="99">
        <v>3.91</v>
      </c>
      <c r="AD233" s="99">
        <v>2.7833333333333337</v>
      </c>
      <c r="AE233" s="92">
        <v>1607.7333333333333</v>
      </c>
      <c r="AF233" s="92">
        <v>534687.66666666663</v>
      </c>
      <c r="AG233" s="100">
        <v>6.5552857142857137</v>
      </c>
      <c r="AH233" s="92">
        <v>2548.7938168834057</v>
      </c>
      <c r="AI233" s="99" t="s">
        <v>810</v>
      </c>
      <c r="AJ233" s="99">
        <v>101.13492003046974</v>
      </c>
      <c r="AK233" s="99">
        <v>82.642102113971973</v>
      </c>
      <c r="AL233" s="99">
        <v>183.76999999999998</v>
      </c>
      <c r="AM233" s="99">
        <v>218.36474999999999</v>
      </c>
      <c r="AN233" s="99">
        <v>57.426666666666669</v>
      </c>
      <c r="AO233" s="101">
        <v>3.1215357142857143</v>
      </c>
      <c r="AP233" s="99">
        <v>96.030000000000015</v>
      </c>
      <c r="AQ233" s="99">
        <v>116.90666666666665</v>
      </c>
      <c r="AR233" s="99">
        <v>104.64666666666666</v>
      </c>
      <c r="AS233" s="99">
        <v>10.513333333333334</v>
      </c>
      <c r="AT233" s="99">
        <v>460.51</v>
      </c>
      <c r="AU233" s="99">
        <v>4.9066666666666663</v>
      </c>
      <c r="AV233" s="99">
        <v>10.846666666666666</v>
      </c>
      <c r="AW233" s="99">
        <v>4.75</v>
      </c>
      <c r="AX233" s="99">
        <v>24.763333333333332</v>
      </c>
      <c r="AY233" s="99">
        <v>46.01</v>
      </c>
      <c r="AZ233" s="99">
        <v>3.7099999999999995</v>
      </c>
      <c r="BA233" s="99">
        <v>1.23</v>
      </c>
      <c r="BB233" s="99">
        <v>16.150000000000002</v>
      </c>
      <c r="BC233" s="99">
        <v>35.046666666666674</v>
      </c>
      <c r="BD233" s="99">
        <v>18.206666666666667</v>
      </c>
      <c r="BE233" s="99">
        <v>25.733333333333331</v>
      </c>
      <c r="BF233" s="99">
        <v>81.966666666666669</v>
      </c>
      <c r="BG233" s="99">
        <v>10.18888888888889</v>
      </c>
      <c r="BH233" s="99">
        <v>13.303333333333333</v>
      </c>
      <c r="BI233" s="99">
        <v>19.786666666666665</v>
      </c>
      <c r="BJ233" s="99">
        <v>3.7366666666666668</v>
      </c>
      <c r="BK233" s="99">
        <v>59.640000000000008</v>
      </c>
      <c r="BL233" s="99">
        <v>10.046666666666667</v>
      </c>
      <c r="BM233" s="99">
        <v>14.37</v>
      </c>
    </row>
    <row r="234" spans="1:65" x14ac:dyDescent="0.35">
      <c r="A234" s="13">
        <v>4810180020</v>
      </c>
      <c r="B234" s="14" t="s">
        <v>579</v>
      </c>
      <c r="C234" s="14" t="s">
        <v>580</v>
      </c>
      <c r="D234" s="14" t="s">
        <v>581</v>
      </c>
      <c r="E234" s="99">
        <v>13.456666666666669</v>
      </c>
      <c r="F234" s="99">
        <v>5.4613714285714288</v>
      </c>
      <c r="G234" s="99">
        <v>4.8133333333333335</v>
      </c>
      <c r="H234" s="99">
        <v>1.67</v>
      </c>
      <c r="I234" s="99">
        <v>1.1233333333333333</v>
      </c>
      <c r="J234" s="99">
        <v>4.5133333333333328</v>
      </c>
      <c r="K234" s="99">
        <v>3.8433333333333333</v>
      </c>
      <c r="L234" s="99">
        <v>1.61</v>
      </c>
      <c r="M234" s="99">
        <v>4.43</v>
      </c>
      <c r="N234" s="99">
        <v>4.8766666666666678</v>
      </c>
      <c r="O234" s="99">
        <v>0.56503802802374115</v>
      </c>
      <c r="P234" s="99">
        <v>1.8099999999999998</v>
      </c>
      <c r="Q234" s="99">
        <v>3.7866666666666666</v>
      </c>
      <c r="R234" s="99">
        <v>4.4499999999999993</v>
      </c>
      <c r="S234" s="99">
        <v>5.5799999999999992</v>
      </c>
      <c r="T234" s="99">
        <v>4.0933333333333328</v>
      </c>
      <c r="U234" s="99">
        <v>5.1766666666666667</v>
      </c>
      <c r="V234" s="99">
        <v>1.4466666666666665</v>
      </c>
      <c r="W234" s="99">
        <v>2.3233333333333328</v>
      </c>
      <c r="X234" s="99">
        <v>1.9333333333333333</v>
      </c>
      <c r="Y234" s="99">
        <v>18.796666666666667</v>
      </c>
      <c r="Z234" s="99">
        <v>7.4000000000000012</v>
      </c>
      <c r="AA234" s="99">
        <v>3.2866666666666666</v>
      </c>
      <c r="AB234" s="99">
        <v>1.6799999999999997</v>
      </c>
      <c r="AC234" s="99">
        <v>3.84</v>
      </c>
      <c r="AD234" s="99">
        <v>2.7033333333333331</v>
      </c>
      <c r="AE234" s="92">
        <v>1125.3566666666668</v>
      </c>
      <c r="AF234" s="92">
        <v>429075.33333333331</v>
      </c>
      <c r="AG234" s="100">
        <v>6.6298730158730166</v>
      </c>
      <c r="AH234" s="92">
        <v>2061.9196899516801</v>
      </c>
      <c r="AI234" s="99" t="s">
        <v>810</v>
      </c>
      <c r="AJ234" s="99">
        <v>111.40720835626165</v>
      </c>
      <c r="AK234" s="99">
        <v>81.820502722350156</v>
      </c>
      <c r="AL234" s="99">
        <v>193.23</v>
      </c>
      <c r="AM234" s="99">
        <v>209.24549999999999</v>
      </c>
      <c r="AN234" s="99">
        <v>61.806666666666672</v>
      </c>
      <c r="AO234" s="101">
        <v>3.1280000000000001</v>
      </c>
      <c r="AP234" s="99">
        <v>141.51666666666665</v>
      </c>
      <c r="AQ234" s="99">
        <v>117.52666666666666</v>
      </c>
      <c r="AR234" s="99">
        <v>115.27666666666666</v>
      </c>
      <c r="AS234" s="99">
        <v>10.090000000000002</v>
      </c>
      <c r="AT234" s="99">
        <v>377.45333333333332</v>
      </c>
      <c r="AU234" s="99">
        <v>4.6966666666666663</v>
      </c>
      <c r="AV234" s="99">
        <v>12.69</v>
      </c>
      <c r="AW234" s="99">
        <v>4.55</v>
      </c>
      <c r="AX234" s="99">
        <v>30.333333333333332</v>
      </c>
      <c r="AY234" s="99">
        <v>31.443333333333332</v>
      </c>
      <c r="AZ234" s="99">
        <v>3.6633333333333336</v>
      </c>
      <c r="BA234" s="99">
        <v>1.19</v>
      </c>
      <c r="BB234" s="99">
        <v>12.926666666666668</v>
      </c>
      <c r="BC234" s="99">
        <v>36.323333333333331</v>
      </c>
      <c r="BD234" s="99">
        <v>27.47</v>
      </c>
      <c r="BE234" s="99">
        <v>33.053333333333335</v>
      </c>
      <c r="BF234" s="99">
        <v>88.606666666666669</v>
      </c>
      <c r="BG234" s="99">
        <v>13.768611111111111</v>
      </c>
      <c r="BH234" s="99">
        <v>10.256666666666666</v>
      </c>
      <c r="BI234" s="99">
        <v>15.223333333333334</v>
      </c>
      <c r="BJ234" s="99">
        <v>3.4533333333333336</v>
      </c>
      <c r="BK234" s="99">
        <v>56.576666666666661</v>
      </c>
      <c r="BL234" s="99">
        <v>10.463333333333333</v>
      </c>
      <c r="BM234" s="99">
        <v>12.229999999999999</v>
      </c>
    </row>
    <row r="235" spans="1:65" x14ac:dyDescent="0.35">
      <c r="A235" s="13">
        <v>4811100040</v>
      </c>
      <c r="B235" s="14" t="s">
        <v>579</v>
      </c>
      <c r="C235" s="14" t="s">
        <v>582</v>
      </c>
      <c r="D235" s="14" t="s">
        <v>583</v>
      </c>
      <c r="E235" s="99">
        <v>13.336666666666666</v>
      </c>
      <c r="F235" s="99">
        <v>5.8438765432098769</v>
      </c>
      <c r="G235" s="99">
        <v>4.6900000000000004</v>
      </c>
      <c r="H235" s="99">
        <v>1.32</v>
      </c>
      <c r="I235" s="99">
        <v>1.1500000000000001</v>
      </c>
      <c r="J235" s="99">
        <v>4.5066666666666668</v>
      </c>
      <c r="K235" s="99">
        <v>3.77</v>
      </c>
      <c r="L235" s="99">
        <v>1.6033333333333335</v>
      </c>
      <c r="M235" s="99">
        <v>3.9866666666666664</v>
      </c>
      <c r="N235" s="99">
        <v>4.1499999999999995</v>
      </c>
      <c r="O235" s="99">
        <v>0.73741386595339942</v>
      </c>
      <c r="P235" s="99">
        <v>1.8</v>
      </c>
      <c r="Q235" s="99">
        <v>3.8266666666666667</v>
      </c>
      <c r="R235" s="99">
        <v>4.3233333333333333</v>
      </c>
      <c r="S235" s="99">
        <v>5.7266666666666666</v>
      </c>
      <c r="T235" s="99">
        <v>3.8266666666666667</v>
      </c>
      <c r="U235" s="99">
        <v>5.0933333333333328</v>
      </c>
      <c r="V235" s="99">
        <v>1.4366666666666665</v>
      </c>
      <c r="W235" s="99">
        <v>2.3166666666666664</v>
      </c>
      <c r="X235" s="99">
        <v>1.96</v>
      </c>
      <c r="Y235" s="99">
        <v>19.296666666666667</v>
      </c>
      <c r="Z235" s="99">
        <v>6.9733333333333336</v>
      </c>
      <c r="AA235" s="99">
        <v>3.3266666666666667</v>
      </c>
      <c r="AB235" s="99">
        <v>1.6766666666666665</v>
      </c>
      <c r="AC235" s="99">
        <v>3.7933333333333334</v>
      </c>
      <c r="AD235" s="99">
        <v>2.6466666666666665</v>
      </c>
      <c r="AE235" s="92">
        <v>1192.1566666666668</v>
      </c>
      <c r="AF235" s="92">
        <v>290188.66666666669</v>
      </c>
      <c r="AG235" s="100">
        <v>7.0113904761904768</v>
      </c>
      <c r="AH235" s="92">
        <v>1449.4577769059858</v>
      </c>
      <c r="AI235" s="99" t="s">
        <v>810</v>
      </c>
      <c r="AJ235" s="99">
        <v>121.01201919072287</v>
      </c>
      <c r="AK235" s="99">
        <v>52.249302737683848</v>
      </c>
      <c r="AL235" s="99">
        <v>173.26</v>
      </c>
      <c r="AM235" s="99">
        <v>209.24549999999999</v>
      </c>
      <c r="AN235" s="99">
        <v>54</v>
      </c>
      <c r="AO235" s="101">
        <v>3.1940333333333335</v>
      </c>
      <c r="AP235" s="99">
        <v>77</v>
      </c>
      <c r="AQ235" s="99">
        <v>114</v>
      </c>
      <c r="AR235" s="99">
        <v>91</v>
      </c>
      <c r="AS235" s="99">
        <v>10.213333333333333</v>
      </c>
      <c r="AT235" s="99">
        <v>450.42</v>
      </c>
      <c r="AU235" s="99">
        <v>3.7900000000000005</v>
      </c>
      <c r="AV235" s="99">
        <v>10.100000000000001</v>
      </c>
      <c r="AW235" s="99">
        <v>4.916666666666667</v>
      </c>
      <c r="AX235" s="99">
        <v>28.333333333333332</v>
      </c>
      <c r="AY235" s="99">
        <v>49.666666666666664</v>
      </c>
      <c r="AZ235" s="99">
        <v>3.6266666666666665</v>
      </c>
      <c r="BA235" s="99">
        <v>1.2466666666666668</v>
      </c>
      <c r="BB235" s="99">
        <v>10.383333333333333</v>
      </c>
      <c r="BC235" s="99">
        <v>50.72</v>
      </c>
      <c r="BD235" s="99">
        <v>32.383333333333333</v>
      </c>
      <c r="BE235" s="99">
        <v>45.319999999999993</v>
      </c>
      <c r="BF235" s="99">
        <v>78</v>
      </c>
      <c r="BG235" s="99">
        <v>11.99</v>
      </c>
      <c r="BH235" s="99">
        <v>10.193333333333333</v>
      </c>
      <c r="BI235" s="99">
        <v>16.113333333333333</v>
      </c>
      <c r="BJ235" s="99">
        <v>3.5266666666666668</v>
      </c>
      <c r="BK235" s="99">
        <v>60</v>
      </c>
      <c r="BL235" s="99">
        <v>9.9933333333333323</v>
      </c>
      <c r="BM235" s="99">
        <v>11.783333333333333</v>
      </c>
    </row>
    <row r="236" spans="1:65" x14ac:dyDescent="0.35">
      <c r="A236" s="13">
        <v>4812420080</v>
      </c>
      <c r="B236" s="14" t="s">
        <v>579</v>
      </c>
      <c r="C236" s="14" t="s">
        <v>836</v>
      </c>
      <c r="D236" s="14" t="s">
        <v>584</v>
      </c>
      <c r="E236" s="99">
        <v>13.423333333333334</v>
      </c>
      <c r="F236" s="99">
        <v>5.4874418604651156</v>
      </c>
      <c r="G236" s="99">
        <v>4.7633333333333328</v>
      </c>
      <c r="H236" s="99">
        <v>1.67</v>
      </c>
      <c r="I236" s="99">
        <v>1.21</v>
      </c>
      <c r="J236" s="99">
        <v>4.6400000000000006</v>
      </c>
      <c r="K236" s="99">
        <v>3.91</v>
      </c>
      <c r="L236" s="99">
        <v>1.6233333333333331</v>
      </c>
      <c r="M236" s="99">
        <v>4.3633333333333333</v>
      </c>
      <c r="N236" s="99">
        <v>4.873333333333334</v>
      </c>
      <c r="O236" s="99">
        <v>0.74939149451209097</v>
      </c>
      <c r="P236" s="99">
        <v>1.8533333333333335</v>
      </c>
      <c r="Q236" s="99">
        <v>3.9266666666666672</v>
      </c>
      <c r="R236" s="99">
        <v>4.3233333333333333</v>
      </c>
      <c r="S236" s="99">
        <v>5.376666666666666</v>
      </c>
      <c r="T236" s="99">
        <v>3.706666666666667</v>
      </c>
      <c r="U236" s="99">
        <v>5.1733333333333329</v>
      </c>
      <c r="V236" s="99">
        <v>1.4933333333333332</v>
      </c>
      <c r="W236" s="99">
        <v>2.476666666666667</v>
      </c>
      <c r="X236" s="99">
        <v>2.1233333333333335</v>
      </c>
      <c r="Y236" s="99">
        <v>19.496666666666666</v>
      </c>
      <c r="Z236" s="99">
        <v>6.9033333333333333</v>
      </c>
      <c r="AA236" s="99">
        <v>3.4833333333333329</v>
      </c>
      <c r="AB236" s="99">
        <v>1.71</v>
      </c>
      <c r="AC236" s="99">
        <v>3.8533333333333335</v>
      </c>
      <c r="AD236" s="99">
        <v>2.7600000000000002</v>
      </c>
      <c r="AE236" s="92">
        <v>1862.1933333333334</v>
      </c>
      <c r="AF236" s="92">
        <v>521465.33333333331</v>
      </c>
      <c r="AG236" s="100">
        <v>6.3497222222222227</v>
      </c>
      <c r="AH236" s="92">
        <v>2434.4360078327295</v>
      </c>
      <c r="AI236" s="99" t="s">
        <v>810</v>
      </c>
      <c r="AJ236" s="99">
        <v>120.21033949672841</v>
      </c>
      <c r="AK236" s="99">
        <v>52.39387441262263</v>
      </c>
      <c r="AL236" s="99">
        <v>172.6</v>
      </c>
      <c r="AM236" s="99">
        <v>200.15539999999999</v>
      </c>
      <c r="AN236" s="99">
        <v>53.753333333333337</v>
      </c>
      <c r="AO236" s="101">
        <v>3.0560666666666667</v>
      </c>
      <c r="AP236" s="99">
        <v>117.37666666666667</v>
      </c>
      <c r="AQ236" s="99">
        <v>108.42</v>
      </c>
      <c r="AR236" s="99">
        <v>124.98</v>
      </c>
      <c r="AS236" s="99">
        <v>10.523333333333335</v>
      </c>
      <c r="AT236" s="99">
        <v>504.10666666666674</v>
      </c>
      <c r="AU236" s="99">
        <v>4.7699999999999996</v>
      </c>
      <c r="AV236" s="99">
        <v>9.5733333333333324</v>
      </c>
      <c r="AW236" s="99">
        <v>4.9566666666666661</v>
      </c>
      <c r="AX236" s="99">
        <v>30.11</v>
      </c>
      <c r="AY236" s="99">
        <v>53.433333333333337</v>
      </c>
      <c r="AZ236" s="99">
        <v>3.66</v>
      </c>
      <c r="BA236" s="99">
        <v>1.23</v>
      </c>
      <c r="BB236" s="99">
        <v>12.450000000000001</v>
      </c>
      <c r="BC236" s="99">
        <v>28.799999999999997</v>
      </c>
      <c r="BD236" s="99">
        <v>32.826666666666661</v>
      </c>
      <c r="BE236" s="99">
        <v>35.943333333333335</v>
      </c>
      <c r="BF236" s="99">
        <v>102.37666666666667</v>
      </c>
      <c r="BG236" s="99">
        <v>8.8283333333333331</v>
      </c>
      <c r="BH236" s="99">
        <v>12.82</v>
      </c>
      <c r="BI236" s="99">
        <v>18.223333333333333</v>
      </c>
      <c r="BJ236" s="99">
        <v>3.5233333333333334</v>
      </c>
      <c r="BK236" s="99">
        <v>59.386666666666663</v>
      </c>
      <c r="BL236" s="99">
        <v>10.176666666666668</v>
      </c>
      <c r="BM236" s="99">
        <v>10.620000000000001</v>
      </c>
    </row>
    <row r="237" spans="1:65" x14ac:dyDescent="0.35">
      <c r="A237" s="13">
        <v>4813140120</v>
      </c>
      <c r="B237" s="14" t="s">
        <v>579</v>
      </c>
      <c r="C237" s="14" t="s">
        <v>586</v>
      </c>
      <c r="D237" s="14" t="s">
        <v>587</v>
      </c>
      <c r="E237" s="99">
        <v>12.563743801665607</v>
      </c>
      <c r="F237" s="99">
        <v>5.0786701001761196</v>
      </c>
      <c r="G237" s="99">
        <v>4.8038516510605662</v>
      </c>
      <c r="H237" s="99">
        <v>1.5044095449278716</v>
      </c>
      <c r="I237" s="99">
        <v>1.1655201194393685</v>
      </c>
      <c r="J237" s="99">
        <v>4.6734126983484998</v>
      </c>
      <c r="K237" s="99">
        <v>4.0713111954679908</v>
      </c>
      <c r="L237" s="99">
        <v>1.590799448402213</v>
      </c>
      <c r="M237" s="99">
        <v>4.4196274880181763</v>
      </c>
      <c r="N237" s="99">
        <v>4.815410585770354</v>
      </c>
      <c r="O237" s="99">
        <v>0.70944665485248104</v>
      </c>
      <c r="P237" s="99">
        <v>1.8169904756483242</v>
      </c>
      <c r="Q237" s="99">
        <v>3.8536636267527431</v>
      </c>
      <c r="R237" s="99">
        <v>4.4212639519347947</v>
      </c>
      <c r="S237" s="99">
        <v>5.6027558364109415</v>
      </c>
      <c r="T237" s="99">
        <v>3.9574172432136621</v>
      </c>
      <c r="U237" s="99">
        <v>5.1432027444159276</v>
      </c>
      <c r="V237" s="99">
        <v>1.5717516713524342</v>
      </c>
      <c r="W237" s="99">
        <v>2.4259939240275896</v>
      </c>
      <c r="X237" s="99">
        <v>1.9563616420583863</v>
      </c>
      <c r="Y237" s="99">
        <v>19.02585651683485</v>
      </c>
      <c r="Z237" s="99">
        <v>7.2460516489750653</v>
      </c>
      <c r="AA237" s="99">
        <v>3.6514067951051068</v>
      </c>
      <c r="AB237" s="99">
        <v>1.7485532493557085</v>
      </c>
      <c r="AC237" s="99">
        <v>3.8630530148520497</v>
      </c>
      <c r="AD237" s="99">
        <v>2.7731476945684652</v>
      </c>
      <c r="AE237" s="92">
        <v>1147.4448591778798</v>
      </c>
      <c r="AF237" s="92">
        <v>401266.38975131622</v>
      </c>
      <c r="AG237" s="100">
        <v>6.8800046914601056</v>
      </c>
      <c r="AH237" s="92">
        <v>1976.1969397234559</v>
      </c>
      <c r="AI237" s="99" t="s">
        <v>810</v>
      </c>
      <c r="AJ237" s="99">
        <v>137.29268533940888</v>
      </c>
      <c r="AK237" s="99">
        <v>75.363482611091428</v>
      </c>
      <c r="AL237" s="99">
        <v>212.64999999999998</v>
      </c>
      <c r="AM237" s="99">
        <v>201.77777488296064</v>
      </c>
      <c r="AN237" s="99">
        <v>62.394858138614495</v>
      </c>
      <c r="AO237" s="101">
        <v>3.0436712342957057</v>
      </c>
      <c r="AP237" s="99">
        <v>125.61057719391765</v>
      </c>
      <c r="AQ237" s="99">
        <v>108.31812238787512</v>
      </c>
      <c r="AR237" s="99">
        <v>126.49564010364305</v>
      </c>
      <c r="AS237" s="99">
        <v>10.364282269741439</v>
      </c>
      <c r="AT237" s="99">
        <v>431.76194109805368</v>
      </c>
      <c r="AU237" s="99">
        <v>4.9814447975331007</v>
      </c>
      <c r="AV237" s="99">
        <v>11.507960757213674</v>
      </c>
      <c r="AW237" s="99">
        <v>4.8143096886447685</v>
      </c>
      <c r="AX237" s="99">
        <v>23.073205047202688</v>
      </c>
      <c r="AY237" s="99">
        <v>40.801672054819853</v>
      </c>
      <c r="AZ237" s="99">
        <v>3.5059545967279351</v>
      </c>
      <c r="BA237" s="99">
        <v>1.1836096302336847</v>
      </c>
      <c r="BB237" s="99">
        <v>13.378325359668695</v>
      </c>
      <c r="BC237" s="99">
        <v>39.930644488346751</v>
      </c>
      <c r="BD237" s="99">
        <v>33.6127350391682</v>
      </c>
      <c r="BE237" s="99">
        <v>52.847051901846363</v>
      </c>
      <c r="BF237" s="99">
        <v>77.657903445380327</v>
      </c>
      <c r="BG237" s="99">
        <v>9.3708934335260849</v>
      </c>
      <c r="BH237" s="99">
        <v>12.24705519035154</v>
      </c>
      <c r="BI237" s="99">
        <v>16.721480149540948</v>
      </c>
      <c r="BJ237" s="99">
        <v>4.332580635961035</v>
      </c>
      <c r="BK237" s="99">
        <v>88.014344698508694</v>
      </c>
      <c r="BL237" s="99">
        <v>10.486032011111787</v>
      </c>
      <c r="BM237" s="99">
        <v>11.726943201574521</v>
      </c>
    </row>
    <row r="238" spans="1:65" x14ac:dyDescent="0.35">
      <c r="A238" s="13">
        <v>4812420280</v>
      </c>
      <c r="B238" s="14" t="s">
        <v>579</v>
      </c>
      <c r="C238" s="14" t="s">
        <v>836</v>
      </c>
      <c r="D238" s="14" t="s">
        <v>585</v>
      </c>
      <c r="E238" s="99">
        <v>12.802516803584766</v>
      </c>
      <c r="F238" s="99">
        <v>5.3671459694989103</v>
      </c>
      <c r="G238" s="99">
        <v>4.7661049519586109</v>
      </c>
      <c r="H238" s="99">
        <v>1.4866666666666666</v>
      </c>
      <c r="I238" s="99">
        <v>1.1894871794871793</v>
      </c>
      <c r="J238" s="99">
        <v>4.6600289226319598</v>
      </c>
      <c r="K238" s="99">
        <v>3.3610564853556486</v>
      </c>
      <c r="L238" s="99">
        <v>1.6200200803212852</v>
      </c>
      <c r="M238" s="99">
        <v>4.3331177829099312</v>
      </c>
      <c r="N238" s="99">
        <v>4.1661849261849264</v>
      </c>
      <c r="O238" s="99">
        <v>0.66126174118774783</v>
      </c>
      <c r="P238" s="99">
        <v>1.6654099821746879</v>
      </c>
      <c r="Q238" s="99">
        <v>3.7747867711053082</v>
      </c>
      <c r="R238" s="99">
        <v>3.8919306540583136</v>
      </c>
      <c r="S238" s="99">
        <v>4.96</v>
      </c>
      <c r="T238" s="99">
        <v>3.2862711864406777</v>
      </c>
      <c r="U238" s="99">
        <v>4.8161111111111099</v>
      </c>
      <c r="V238" s="99">
        <v>1.3977000000000002</v>
      </c>
      <c r="W238" s="99">
        <v>2.3366803840877917</v>
      </c>
      <c r="X238" s="99">
        <v>1.9568284789644013</v>
      </c>
      <c r="Y238" s="99">
        <v>19.408688981868902</v>
      </c>
      <c r="Z238" s="99">
        <v>6.0515384615384606</v>
      </c>
      <c r="AA238" s="99">
        <v>3.3625433526011563</v>
      </c>
      <c r="AB238" s="99">
        <v>1.5252095808383235</v>
      </c>
      <c r="AC238" s="99">
        <v>3.5457007575757573</v>
      </c>
      <c r="AD238" s="99">
        <v>2.4737467700258402</v>
      </c>
      <c r="AE238" s="92">
        <v>1316.8866666666665</v>
      </c>
      <c r="AF238" s="92">
        <v>455189</v>
      </c>
      <c r="AG238" s="100">
        <v>6.5550476190476195</v>
      </c>
      <c r="AH238" s="92">
        <v>2167.7040553443426</v>
      </c>
      <c r="AI238" s="99" t="s">
        <v>810</v>
      </c>
      <c r="AJ238" s="99">
        <v>158.90191333333334</v>
      </c>
      <c r="AK238" s="99">
        <v>55.431756858784922</v>
      </c>
      <c r="AL238" s="99">
        <v>214.33</v>
      </c>
      <c r="AM238" s="99">
        <v>209.24549999999999</v>
      </c>
      <c r="AN238" s="99">
        <v>48.886666666666663</v>
      </c>
      <c r="AO238" s="101">
        <v>3.0608333333333335</v>
      </c>
      <c r="AP238" s="99">
        <v>119.32</v>
      </c>
      <c r="AQ238" s="99">
        <v>87.5</v>
      </c>
      <c r="AR238" s="99">
        <v>104.51666666666667</v>
      </c>
      <c r="AS238" s="99">
        <v>10.411974110032363</v>
      </c>
      <c r="AT238" s="99">
        <v>480</v>
      </c>
      <c r="AU238" s="99">
        <v>5.6400000000000006</v>
      </c>
      <c r="AV238" s="99">
        <v>10.99</v>
      </c>
      <c r="AW238" s="99">
        <v>4.9466666666666672</v>
      </c>
      <c r="AX238" s="99">
        <v>26.223333333333333</v>
      </c>
      <c r="AY238" s="99">
        <v>46.886666666666663</v>
      </c>
      <c r="AZ238" s="99">
        <v>3.6648917748917746</v>
      </c>
      <c r="BA238" s="99">
        <v>1.1645045045045046</v>
      </c>
      <c r="BB238" s="99">
        <v>8.3800000000000008</v>
      </c>
      <c r="BC238" s="99">
        <v>37.213333333333338</v>
      </c>
      <c r="BD238" s="99">
        <v>35.513333333333335</v>
      </c>
      <c r="BE238" s="99">
        <v>42.113333333333337</v>
      </c>
      <c r="BF238" s="99">
        <v>57.5</v>
      </c>
      <c r="BG238" s="99">
        <v>14.99</v>
      </c>
      <c r="BH238" s="99">
        <v>11.933333333333332</v>
      </c>
      <c r="BI238" s="99">
        <v>19.166666666666668</v>
      </c>
      <c r="BJ238" s="99">
        <v>3.6</v>
      </c>
      <c r="BK238" s="99">
        <v>55.073333333333331</v>
      </c>
      <c r="BL238" s="99">
        <v>10.226482200647249</v>
      </c>
      <c r="BM238" s="99">
        <v>10.531182795698925</v>
      </c>
    </row>
    <row r="239" spans="1:65" x14ac:dyDescent="0.35">
      <c r="A239" s="13">
        <v>4826420180</v>
      </c>
      <c r="B239" s="14" t="s">
        <v>579</v>
      </c>
      <c r="C239" s="14" t="s">
        <v>597</v>
      </c>
      <c r="D239" s="14" t="s">
        <v>598</v>
      </c>
      <c r="E239" s="99">
        <v>13.481184677828514</v>
      </c>
      <c r="F239" s="99">
        <v>5.5298956158663879</v>
      </c>
      <c r="G239" s="99">
        <v>4.7781189488243436</v>
      </c>
      <c r="H239" s="99">
        <v>1.61</v>
      </c>
      <c r="I239" s="99">
        <v>1.2364145658263306</v>
      </c>
      <c r="J239" s="99">
        <v>4.6765810135617416</v>
      </c>
      <c r="K239" s="99">
        <v>4.3175775577557758</v>
      </c>
      <c r="L239" s="99">
        <v>1.6102395209580838</v>
      </c>
      <c r="M239" s="99">
        <v>4.399924242424242</v>
      </c>
      <c r="N239" s="99">
        <v>4.9817283950617286</v>
      </c>
      <c r="O239" s="99">
        <v>0.58255415793151633</v>
      </c>
      <c r="P239" s="99">
        <v>1.833333333333333</v>
      </c>
      <c r="Q239" s="99">
        <v>4.0598900169204741</v>
      </c>
      <c r="R239" s="99">
        <v>4.4163895304080052</v>
      </c>
      <c r="S239" s="99">
        <v>5.6102485875706209</v>
      </c>
      <c r="T239" s="99">
        <v>3.9663541666666666</v>
      </c>
      <c r="U239" s="99">
        <v>5.2462760416666674</v>
      </c>
      <c r="V239" s="99">
        <v>1.5429777777777778</v>
      </c>
      <c r="W239" s="99">
        <v>2.4662793914246195</v>
      </c>
      <c r="X239" s="99">
        <v>2.0959221658206428</v>
      </c>
      <c r="Y239" s="99">
        <v>19.831658938691394</v>
      </c>
      <c r="Z239" s="99">
        <v>7.3908496732026139</v>
      </c>
      <c r="AA239" s="99">
        <v>3.7430158730158731</v>
      </c>
      <c r="AB239" s="99">
        <v>1.7860919540229885</v>
      </c>
      <c r="AC239" s="99">
        <v>3.8644986449864498</v>
      </c>
      <c r="AD239" s="99">
        <v>2.8063104325699744</v>
      </c>
      <c r="AE239" s="92">
        <v>1432.1666666666667</v>
      </c>
      <c r="AF239" s="92">
        <v>386116</v>
      </c>
      <c r="AG239" s="100">
        <v>7.067222222222223</v>
      </c>
      <c r="AH239" s="92">
        <v>1939.3373324427748</v>
      </c>
      <c r="AI239" s="99" t="s">
        <v>810</v>
      </c>
      <c r="AJ239" s="99">
        <v>137.06379280749601</v>
      </c>
      <c r="AK239" s="99">
        <v>59.612074351675524</v>
      </c>
      <c r="AL239" s="99">
        <v>196.67000000000002</v>
      </c>
      <c r="AM239" s="99">
        <v>201.86415</v>
      </c>
      <c r="AN239" s="99">
        <v>49.276666666666664</v>
      </c>
      <c r="AO239" s="101">
        <v>2.9983333333333335</v>
      </c>
      <c r="AP239" s="99">
        <v>95.94</v>
      </c>
      <c r="AQ239" s="99">
        <v>109.52666666666666</v>
      </c>
      <c r="AR239" s="99">
        <v>133.26666666666668</v>
      </c>
      <c r="AS239" s="99">
        <v>10.599390476190477</v>
      </c>
      <c r="AT239" s="99">
        <v>507.75333333333339</v>
      </c>
      <c r="AU239" s="99">
        <v>4.3566666666666665</v>
      </c>
      <c r="AV239" s="99">
        <v>11.416666666666666</v>
      </c>
      <c r="AW239" s="99">
        <v>4.1833333333333336</v>
      </c>
      <c r="AX239" s="99">
        <v>22.416666666666668</v>
      </c>
      <c r="AY239" s="99">
        <v>48.583333333333336</v>
      </c>
      <c r="AZ239" s="99">
        <v>3.617551912568306</v>
      </c>
      <c r="BA239" s="99">
        <v>1.2237239583333333</v>
      </c>
      <c r="BB239" s="99">
        <v>9.5333333333333332</v>
      </c>
      <c r="BC239" s="99">
        <v>47.186666666666667</v>
      </c>
      <c r="BD239" s="99">
        <v>28.496666666666666</v>
      </c>
      <c r="BE239" s="99">
        <v>43.99</v>
      </c>
      <c r="BF239" s="99">
        <v>72.403333333333322</v>
      </c>
      <c r="BG239" s="99">
        <v>21.666666666666668</v>
      </c>
      <c r="BH239" s="99">
        <v>11.969999999999999</v>
      </c>
      <c r="BI239" s="99">
        <v>16.666666666666668</v>
      </c>
      <c r="BJ239" s="99">
        <v>3.8266666666666667</v>
      </c>
      <c r="BK239" s="99">
        <v>57.73</v>
      </c>
      <c r="BL239" s="99">
        <v>10.434360410830999</v>
      </c>
      <c r="BM239" s="99">
        <v>11.781290977661735</v>
      </c>
    </row>
    <row r="240" spans="1:65" x14ac:dyDescent="0.35">
      <c r="A240" s="13">
        <v>4818580200</v>
      </c>
      <c r="B240" s="14" t="s">
        <v>579</v>
      </c>
      <c r="C240" s="14" t="s">
        <v>590</v>
      </c>
      <c r="D240" s="14" t="s">
        <v>591</v>
      </c>
      <c r="E240" s="99">
        <v>13.433333333333332</v>
      </c>
      <c r="F240" s="99">
        <v>5.5976124031007757</v>
      </c>
      <c r="G240" s="99">
        <v>4.7866666666666662</v>
      </c>
      <c r="H240" s="99">
        <v>1.6566666666666665</v>
      </c>
      <c r="I240" s="99">
        <v>1.1633333333333333</v>
      </c>
      <c r="J240" s="99">
        <v>4.6266666666666669</v>
      </c>
      <c r="K240" s="99">
        <v>3.726666666666667</v>
      </c>
      <c r="L240" s="99">
        <v>1.6266666666666669</v>
      </c>
      <c r="M240" s="99">
        <v>4.3533333333333326</v>
      </c>
      <c r="N240" s="99">
        <v>4.8600000000000003</v>
      </c>
      <c r="O240" s="99">
        <v>0.76136912307078275</v>
      </c>
      <c r="P240" s="99">
        <v>1.8099999999999998</v>
      </c>
      <c r="Q240" s="99">
        <v>3.9266666666666672</v>
      </c>
      <c r="R240" s="99">
        <v>4.38</v>
      </c>
      <c r="S240" s="99">
        <v>5.44</v>
      </c>
      <c r="T240" s="99">
        <v>3.5533333333333332</v>
      </c>
      <c r="U240" s="99">
        <v>5.1533333333333333</v>
      </c>
      <c r="V240" s="99">
        <v>1.5166666666666666</v>
      </c>
      <c r="W240" s="99">
        <v>2.5166666666666666</v>
      </c>
      <c r="X240" s="99">
        <v>1.97</v>
      </c>
      <c r="Y240" s="99">
        <v>18.88</v>
      </c>
      <c r="Z240" s="99">
        <v>7.0100000000000007</v>
      </c>
      <c r="AA240" s="99">
        <v>3.4466666666666668</v>
      </c>
      <c r="AB240" s="99">
        <v>1.7766666666666666</v>
      </c>
      <c r="AC240" s="99">
        <v>3.7733333333333334</v>
      </c>
      <c r="AD240" s="99">
        <v>2.6999999999999997</v>
      </c>
      <c r="AE240" s="92">
        <v>1450.3333333333333</v>
      </c>
      <c r="AF240" s="92">
        <v>340221.33333333331</v>
      </c>
      <c r="AG240" s="100">
        <v>6.8025555555555544</v>
      </c>
      <c r="AH240" s="92">
        <v>1663.1067550420285</v>
      </c>
      <c r="AI240" s="99" t="s">
        <v>810</v>
      </c>
      <c r="AJ240" s="99">
        <v>136.05675224527951</v>
      </c>
      <c r="AK240" s="99">
        <v>97.953265016997477</v>
      </c>
      <c r="AL240" s="99">
        <v>234.01</v>
      </c>
      <c r="AM240" s="99">
        <v>209.24549999999999</v>
      </c>
      <c r="AN240" s="99">
        <v>62.053333333333335</v>
      </c>
      <c r="AO240" s="101">
        <v>3.0679444444444441</v>
      </c>
      <c r="AP240" s="99">
        <v>126.52666666666669</v>
      </c>
      <c r="AQ240" s="99">
        <v>101.11</v>
      </c>
      <c r="AR240" s="99">
        <v>91.276666666666657</v>
      </c>
      <c r="AS240" s="99">
        <v>10.413333333333334</v>
      </c>
      <c r="AT240" s="99">
        <v>468.05666666666667</v>
      </c>
      <c r="AU240" s="99">
        <v>4.7066666666666661</v>
      </c>
      <c r="AV240" s="99">
        <v>13.24</v>
      </c>
      <c r="AW240" s="99">
        <v>4.6333333333333337</v>
      </c>
      <c r="AX240" s="99">
        <v>21.526666666666667</v>
      </c>
      <c r="AY240" s="99">
        <v>42</v>
      </c>
      <c r="AZ240" s="99">
        <v>3.5900000000000003</v>
      </c>
      <c r="BA240" s="99">
        <v>1.1866666666666668</v>
      </c>
      <c r="BB240" s="99">
        <v>16.033333333333331</v>
      </c>
      <c r="BC240" s="99">
        <v>33.506666666666668</v>
      </c>
      <c r="BD240" s="99">
        <v>25.626666666666665</v>
      </c>
      <c r="BE240" s="99">
        <v>33.963333333333331</v>
      </c>
      <c r="BF240" s="99">
        <v>79.25</v>
      </c>
      <c r="BG240" s="99">
        <v>12.713888888888889</v>
      </c>
      <c r="BH240" s="99">
        <v>9.6033333333333335</v>
      </c>
      <c r="BI240" s="99">
        <v>18.833333333333332</v>
      </c>
      <c r="BJ240" s="99">
        <v>3.2933333333333334</v>
      </c>
      <c r="BK240" s="99">
        <v>50.97</v>
      </c>
      <c r="BL240" s="99">
        <v>10.066666666666668</v>
      </c>
      <c r="BM240" s="99">
        <v>10.486666666666666</v>
      </c>
    </row>
    <row r="241" spans="1:65" x14ac:dyDescent="0.35">
      <c r="A241" s="13">
        <v>4819124240</v>
      </c>
      <c r="B241" s="14" t="s">
        <v>579</v>
      </c>
      <c r="C241" s="14" t="s">
        <v>837</v>
      </c>
      <c r="D241" s="14" t="s">
        <v>592</v>
      </c>
      <c r="E241" s="99">
        <v>13.296666666666667</v>
      </c>
      <c r="F241" s="99">
        <v>5.2326406926406923</v>
      </c>
      <c r="G241" s="99">
        <v>4.9866666666666672</v>
      </c>
      <c r="H241" s="99">
        <v>1.7433333333333334</v>
      </c>
      <c r="I241" s="99">
        <v>1.23</v>
      </c>
      <c r="J241" s="99">
        <v>4.6466666666666674</v>
      </c>
      <c r="K241" s="99">
        <v>4.05</v>
      </c>
      <c r="L241" s="99">
        <v>1.6266666666666667</v>
      </c>
      <c r="M241" s="99">
        <v>4.5233333333333334</v>
      </c>
      <c r="N241" s="99">
        <v>4.9333333333333336</v>
      </c>
      <c r="O241" s="99">
        <v>0.69867924528301872</v>
      </c>
      <c r="P241" s="99">
        <v>1.8233333333333333</v>
      </c>
      <c r="Q241" s="99">
        <v>4.083333333333333</v>
      </c>
      <c r="R241" s="99">
        <v>4.3566666666666665</v>
      </c>
      <c r="S241" s="99">
        <v>5.706666666666667</v>
      </c>
      <c r="T241" s="99">
        <v>4.0366666666666662</v>
      </c>
      <c r="U241" s="99">
        <v>5.2433333333333332</v>
      </c>
      <c r="V241" s="99">
        <v>1.54</v>
      </c>
      <c r="W241" s="99">
        <v>2.5566666666666666</v>
      </c>
      <c r="X241" s="99">
        <v>2.1999999999999997</v>
      </c>
      <c r="Y241" s="99">
        <v>19.946666666666669</v>
      </c>
      <c r="Z241" s="99">
        <v>7.2966666666666669</v>
      </c>
      <c r="AA241" s="99">
        <v>3.78</v>
      </c>
      <c r="AB241" s="99">
        <v>1.7533333333333332</v>
      </c>
      <c r="AC241" s="99">
        <v>3.9466666666666668</v>
      </c>
      <c r="AD241" s="99">
        <v>2.7833333333333332</v>
      </c>
      <c r="AE241" s="92">
        <v>1569.8666666666668</v>
      </c>
      <c r="AF241" s="92">
        <v>471703.33333333331</v>
      </c>
      <c r="AG241" s="100">
        <v>6.5802083333333341</v>
      </c>
      <c r="AH241" s="92">
        <v>2258.0041736995577</v>
      </c>
      <c r="AI241" s="99" t="s">
        <v>810</v>
      </c>
      <c r="AJ241" s="99">
        <v>142.04256115414557</v>
      </c>
      <c r="AK241" s="99">
        <v>76.981975033907304</v>
      </c>
      <c r="AL241" s="99">
        <v>219.01999999999998</v>
      </c>
      <c r="AM241" s="99">
        <v>208.70744999999999</v>
      </c>
      <c r="AN241" s="99">
        <v>52.04</v>
      </c>
      <c r="AO241" s="101">
        <v>3.0906666666666669</v>
      </c>
      <c r="AP241" s="99">
        <v>143.72999999999999</v>
      </c>
      <c r="AQ241" s="99">
        <v>140.69</v>
      </c>
      <c r="AR241" s="99">
        <v>130.53333333333333</v>
      </c>
      <c r="AS241" s="99">
        <v>10.616666666666665</v>
      </c>
      <c r="AT241" s="99">
        <v>499.87000000000006</v>
      </c>
      <c r="AU241" s="99">
        <v>4.7666666666666666</v>
      </c>
      <c r="AV241" s="99">
        <v>11.296666666666667</v>
      </c>
      <c r="AW241" s="99">
        <v>4.8466666666666667</v>
      </c>
      <c r="AX241" s="99">
        <v>33.29</v>
      </c>
      <c r="AY241" s="99">
        <v>65.850000000000009</v>
      </c>
      <c r="AZ241" s="99">
        <v>3.57</v>
      </c>
      <c r="BA241" s="99">
        <v>1.2966666666666669</v>
      </c>
      <c r="BB241" s="99">
        <v>16.790000000000003</v>
      </c>
      <c r="BC241" s="99">
        <v>51.813333333333333</v>
      </c>
      <c r="BD241" s="99">
        <v>31.97333333333334</v>
      </c>
      <c r="BE241" s="99">
        <v>41.190000000000005</v>
      </c>
      <c r="BF241" s="99">
        <v>95.100000000000009</v>
      </c>
      <c r="BG241" s="99">
        <v>15.29</v>
      </c>
      <c r="BH241" s="99">
        <v>14.596666666666666</v>
      </c>
      <c r="BI241" s="99">
        <v>24.533333333333331</v>
      </c>
      <c r="BJ241" s="99">
        <v>3.6333333333333333</v>
      </c>
      <c r="BK241" s="99">
        <v>80.343333333333334</v>
      </c>
      <c r="BL241" s="99">
        <v>10.926666666666668</v>
      </c>
      <c r="BM241" s="99">
        <v>12.899999999999999</v>
      </c>
    </row>
    <row r="242" spans="1:65" x14ac:dyDescent="0.35">
      <c r="A242" s="13">
        <v>4819124250</v>
      </c>
      <c r="B242" s="14" t="s">
        <v>579</v>
      </c>
      <c r="C242" s="14" t="s">
        <v>837</v>
      </c>
      <c r="D242" s="14" t="s">
        <v>907</v>
      </c>
      <c r="E242" s="99">
        <v>12.099997154572023</v>
      </c>
      <c r="F242" s="99">
        <v>4.7741525113093095</v>
      </c>
      <c r="G242" s="99">
        <v>4.8346559997726706</v>
      </c>
      <c r="H242" s="99">
        <v>1.7231845644809318</v>
      </c>
      <c r="I242" s="99">
        <v>1.1866518669378656</v>
      </c>
      <c r="J242" s="99">
        <v>4.5854129984966603</v>
      </c>
      <c r="K242" s="99">
        <v>3.8998781242330054</v>
      </c>
      <c r="L242" s="99">
        <v>1.5836964748871984</v>
      </c>
      <c r="M242" s="99">
        <v>4.2613144146463862</v>
      </c>
      <c r="N242" s="99">
        <v>4.7132845780889925</v>
      </c>
      <c r="O242" s="99">
        <v>0.69093575118873762</v>
      </c>
      <c r="P242" s="99">
        <v>1.7926882603413858</v>
      </c>
      <c r="Q242" s="99">
        <v>4.0528544659241144</v>
      </c>
      <c r="R242" s="99">
        <v>4.3738932822857999</v>
      </c>
      <c r="S242" s="99">
        <v>5.7821891603357045</v>
      </c>
      <c r="T242" s="99">
        <v>3.9358492643109195</v>
      </c>
      <c r="U242" s="99">
        <v>5.1510473548205482</v>
      </c>
      <c r="V242" s="99">
        <v>1.506350734033062</v>
      </c>
      <c r="W242" s="99">
        <v>2.4636626521361991</v>
      </c>
      <c r="X242" s="99">
        <v>2.1531422548814443</v>
      </c>
      <c r="Y242" s="99">
        <v>19.799016140800532</v>
      </c>
      <c r="Z242" s="99">
        <v>7.0337997057025765</v>
      </c>
      <c r="AA242" s="99">
        <v>3.6699869513660262</v>
      </c>
      <c r="AB242" s="99">
        <v>1.6113163552371843</v>
      </c>
      <c r="AC242" s="99">
        <v>3.8111155583862004</v>
      </c>
      <c r="AD242" s="99">
        <v>2.6839138382370149</v>
      </c>
      <c r="AE242" s="92">
        <v>1665.6906230235509</v>
      </c>
      <c r="AF242" s="92">
        <v>488901.89221086429</v>
      </c>
      <c r="AG242" s="100">
        <v>6.961506991916572</v>
      </c>
      <c r="AH242" s="92">
        <v>2432.0438385819289</v>
      </c>
      <c r="AI242" s="99" t="s">
        <v>810</v>
      </c>
      <c r="AJ242" s="99">
        <v>77.03048315432136</v>
      </c>
      <c r="AK242" s="99">
        <v>60.150111511960766</v>
      </c>
      <c r="AL242" s="99">
        <v>137.18</v>
      </c>
      <c r="AM242" s="99">
        <v>201.59902243508051</v>
      </c>
      <c r="AN242" s="99">
        <v>39.467310208134705</v>
      </c>
      <c r="AO242" s="101">
        <v>3.1056553768539135</v>
      </c>
      <c r="AP242" s="99">
        <v>79.065867219511162</v>
      </c>
      <c r="AQ242" s="99">
        <v>97.496821659611967</v>
      </c>
      <c r="AR242" s="99">
        <v>64.645052303051614</v>
      </c>
      <c r="AS242" s="99">
        <v>10.478940127530857</v>
      </c>
      <c r="AT242" s="99">
        <v>523.32390245295812</v>
      </c>
      <c r="AU242" s="99">
        <v>4.6470028417592033</v>
      </c>
      <c r="AV242" s="99">
        <v>11.103276218808247</v>
      </c>
      <c r="AW242" s="99">
        <v>4.7249194219946018</v>
      </c>
      <c r="AX242" s="99">
        <v>36.242357075177374</v>
      </c>
      <c r="AY242" s="99">
        <v>44.730799806111037</v>
      </c>
      <c r="AZ242" s="99">
        <v>3.781381428915612</v>
      </c>
      <c r="BA242" s="99">
        <v>1.219038675209503</v>
      </c>
      <c r="BB242" s="99">
        <v>13.595842644446499</v>
      </c>
      <c r="BC242" s="99">
        <v>48.096201355793511</v>
      </c>
      <c r="BD242" s="99">
        <v>39.095075704021291</v>
      </c>
      <c r="BE242" s="99">
        <v>58.6306839603293</v>
      </c>
      <c r="BF242" s="99">
        <v>125.56924917935474</v>
      </c>
      <c r="BG242" s="99">
        <v>6.3623054258294482</v>
      </c>
      <c r="BH242" s="99">
        <v>13.377565473450181</v>
      </c>
      <c r="BI242" s="99">
        <v>17.283471336359622</v>
      </c>
      <c r="BJ242" s="99">
        <v>3.4128034847595088</v>
      </c>
      <c r="BK242" s="99">
        <v>66.782747283184221</v>
      </c>
      <c r="BL242" s="99">
        <v>10.92269746003187</v>
      </c>
      <c r="BM242" s="99">
        <v>12.596907489199422</v>
      </c>
    </row>
    <row r="243" spans="1:65" x14ac:dyDescent="0.35">
      <c r="A243" s="13">
        <v>4821340300</v>
      </c>
      <c r="B243" s="14" t="s">
        <v>579</v>
      </c>
      <c r="C243" s="14" t="s">
        <v>594</v>
      </c>
      <c r="D243" s="14" t="s">
        <v>595</v>
      </c>
      <c r="E243" s="99">
        <v>13.436666666666667</v>
      </c>
      <c r="F243" s="99">
        <v>5.4356593770709081</v>
      </c>
      <c r="G243" s="99">
        <v>4.6866666666666665</v>
      </c>
      <c r="H243" s="99">
        <v>1.32</v>
      </c>
      <c r="I243" s="99">
        <v>1.1833333333333333</v>
      </c>
      <c r="J243" s="99">
        <v>4.63</v>
      </c>
      <c r="K243" s="99">
        <v>3.9033333333333338</v>
      </c>
      <c r="L243" s="99">
        <v>1.6233333333333333</v>
      </c>
      <c r="M243" s="99">
        <v>4.1366666666666667</v>
      </c>
      <c r="N243" s="99">
        <v>4.1466666666666674</v>
      </c>
      <c r="O243" s="99">
        <v>0.77668008496280783</v>
      </c>
      <c r="P243" s="99">
        <v>1.8099999999999998</v>
      </c>
      <c r="Q243" s="99">
        <v>3.8200000000000003</v>
      </c>
      <c r="R243" s="99">
        <v>4.3433333333333328</v>
      </c>
      <c r="S243" s="99">
        <v>5.8599999999999994</v>
      </c>
      <c r="T243" s="99">
        <v>3.7866666666666666</v>
      </c>
      <c r="U243" s="99">
        <v>5.09</v>
      </c>
      <c r="V243" s="99">
        <v>1.6333333333333335</v>
      </c>
      <c r="W243" s="99">
        <v>2.2999999999999998</v>
      </c>
      <c r="X243" s="99">
        <v>2.0333333333333332</v>
      </c>
      <c r="Y243" s="99">
        <v>18.986666666666668</v>
      </c>
      <c r="Z243" s="99">
        <v>6.8233333333333333</v>
      </c>
      <c r="AA243" s="99">
        <v>3.6766666666666672</v>
      </c>
      <c r="AB243" s="99">
        <v>1.82</v>
      </c>
      <c r="AC243" s="99">
        <v>3.7733333333333334</v>
      </c>
      <c r="AD243" s="99">
        <v>2.69</v>
      </c>
      <c r="AE243" s="92">
        <v>1234.5800000000002</v>
      </c>
      <c r="AF243" s="92">
        <v>326060</v>
      </c>
      <c r="AG243" s="100">
        <v>6.578611111111111</v>
      </c>
      <c r="AH243" s="92">
        <v>1562.3325698910621</v>
      </c>
      <c r="AI243" s="99" t="s">
        <v>810</v>
      </c>
      <c r="AJ243" s="99">
        <v>97.497855518448361</v>
      </c>
      <c r="AK243" s="99">
        <v>48.144527811846906</v>
      </c>
      <c r="AL243" s="99">
        <v>145.63999999999999</v>
      </c>
      <c r="AM243" s="99">
        <v>208.70744999999999</v>
      </c>
      <c r="AN243" s="99">
        <v>66.469999999999985</v>
      </c>
      <c r="AO243" s="101">
        <v>3.472</v>
      </c>
      <c r="AP243" s="99">
        <v>96.633333333333326</v>
      </c>
      <c r="AQ243" s="99">
        <v>131</v>
      </c>
      <c r="AR243" s="99">
        <v>86.726666666666674</v>
      </c>
      <c r="AS243" s="99">
        <v>10.4</v>
      </c>
      <c r="AT243" s="99">
        <v>484.49333333333334</v>
      </c>
      <c r="AU243" s="99">
        <v>5.5699999999999994</v>
      </c>
      <c r="AV243" s="99">
        <v>11.96</v>
      </c>
      <c r="AW243" s="99">
        <v>4.91</v>
      </c>
      <c r="AX243" s="99">
        <v>23.570000000000004</v>
      </c>
      <c r="AY243" s="99">
        <v>35.11</v>
      </c>
      <c r="AZ243" s="99">
        <v>3.5133333333333332</v>
      </c>
      <c r="BA243" s="99">
        <v>1.22</v>
      </c>
      <c r="BB243" s="99">
        <v>17.656666666666666</v>
      </c>
      <c r="BC243" s="99">
        <v>37.24666666666667</v>
      </c>
      <c r="BD243" s="99">
        <v>26.909999999999997</v>
      </c>
      <c r="BE243" s="99">
        <v>33.946666666666673</v>
      </c>
      <c r="BF243" s="99">
        <v>71.153333333333322</v>
      </c>
      <c r="BG243" s="99">
        <v>4.0194444444444448</v>
      </c>
      <c r="BH243" s="99">
        <v>11.85</v>
      </c>
      <c r="BI243" s="99">
        <v>16.96</v>
      </c>
      <c r="BJ243" s="99">
        <v>3.52</v>
      </c>
      <c r="BK243" s="99">
        <v>58.75333333333333</v>
      </c>
      <c r="BL243" s="99">
        <v>10.27</v>
      </c>
      <c r="BM243" s="99">
        <v>11.290000000000001</v>
      </c>
    </row>
    <row r="244" spans="1:65" x14ac:dyDescent="0.35">
      <c r="A244" s="13">
        <v>4823104340</v>
      </c>
      <c r="B244" s="14" t="s">
        <v>579</v>
      </c>
      <c r="C244" s="14" t="s">
        <v>838</v>
      </c>
      <c r="D244" s="14" t="s">
        <v>596</v>
      </c>
      <c r="E244" s="99">
        <v>13.831856286405733</v>
      </c>
      <c r="F244" s="99">
        <v>5.8058069821938929</v>
      </c>
      <c r="G244" s="99">
        <v>4.8830883874083222</v>
      </c>
      <c r="H244" s="99">
        <v>1.7346317443125283</v>
      </c>
      <c r="I244" s="99">
        <v>1.2354465154658982</v>
      </c>
      <c r="J244" s="99">
        <v>4.6507691857913978</v>
      </c>
      <c r="K244" s="99">
        <v>4.2426858264688816</v>
      </c>
      <c r="L244" s="99">
        <v>1.6241123347624564</v>
      </c>
      <c r="M244" s="99">
        <v>4.4075542978678497</v>
      </c>
      <c r="N244" s="99">
        <v>4.7491893694744141</v>
      </c>
      <c r="O244" s="99">
        <v>0.65577534125134018</v>
      </c>
      <c r="P244" s="99">
        <v>1.8539988191554109</v>
      </c>
      <c r="Q244" s="99">
        <v>4.0307512957623031</v>
      </c>
      <c r="R244" s="99">
        <v>4.2956938038480503</v>
      </c>
      <c r="S244" s="99">
        <v>5.5583055498632357</v>
      </c>
      <c r="T244" s="99">
        <v>3.9353914557034009</v>
      </c>
      <c r="U244" s="99">
        <v>5.2892140462945205</v>
      </c>
      <c r="V244" s="99">
        <v>1.5264550532439465</v>
      </c>
      <c r="W244" s="99">
        <v>2.5416094677703036</v>
      </c>
      <c r="X244" s="99">
        <v>2.1815005080978573</v>
      </c>
      <c r="Y244" s="99">
        <v>19.669524108528691</v>
      </c>
      <c r="Z244" s="99">
        <v>7.336247240080735</v>
      </c>
      <c r="AA244" s="99">
        <v>3.7640715705731469</v>
      </c>
      <c r="AB244" s="99">
        <v>1.7996560291879442</v>
      </c>
      <c r="AC244" s="99">
        <v>3.9323642300184645</v>
      </c>
      <c r="AD244" s="99">
        <v>2.8106976110096071</v>
      </c>
      <c r="AE244" s="92">
        <v>1463.3059790062516</v>
      </c>
      <c r="AF244" s="92">
        <v>390372.13540395669</v>
      </c>
      <c r="AG244" s="100">
        <v>6.3526509506531772</v>
      </c>
      <c r="AH244" s="92">
        <v>1828.3168325964998</v>
      </c>
      <c r="AI244" s="99" t="s">
        <v>810</v>
      </c>
      <c r="AJ244" s="99">
        <v>144.63820073878549</v>
      </c>
      <c r="AK244" s="99">
        <v>75.480394973491727</v>
      </c>
      <c r="AL244" s="99">
        <v>220.12</v>
      </c>
      <c r="AM244" s="99">
        <v>211.9153709333477</v>
      </c>
      <c r="AN244" s="99">
        <v>49.493802112719301</v>
      </c>
      <c r="AO244" s="101">
        <v>3.1119332094848637</v>
      </c>
      <c r="AP244" s="99">
        <v>105.07206465530815</v>
      </c>
      <c r="AQ244" s="99">
        <v>99.285671958663272</v>
      </c>
      <c r="AR244" s="99">
        <v>99.022219695060258</v>
      </c>
      <c r="AS244" s="99">
        <v>10.625539151681636</v>
      </c>
      <c r="AT244" s="99">
        <v>496.08451732418467</v>
      </c>
      <c r="AU244" s="99">
        <v>4.7831770398257172</v>
      </c>
      <c r="AV244" s="99">
        <v>11.009747766957462</v>
      </c>
      <c r="AW244" s="99">
        <v>5.0269651442932064</v>
      </c>
      <c r="AX244" s="99">
        <v>31.155987826702809</v>
      </c>
      <c r="AY244" s="99">
        <v>59.690545360628903</v>
      </c>
      <c r="AZ244" s="99">
        <v>3.5295609794265146</v>
      </c>
      <c r="BA244" s="99">
        <v>1.3366520443962671</v>
      </c>
      <c r="BB244" s="99">
        <v>14.206557122767641</v>
      </c>
      <c r="BC244" s="99">
        <v>38.863149397056553</v>
      </c>
      <c r="BD244" s="99">
        <v>30.929578727895265</v>
      </c>
      <c r="BE244" s="99">
        <v>34.37447152192032</v>
      </c>
      <c r="BF244" s="99">
        <v>96.949314747691872</v>
      </c>
      <c r="BG244" s="99">
        <v>14.256612103046741</v>
      </c>
      <c r="BH244" s="99">
        <v>10.665675420632146</v>
      </c>
      <c r="BI244" s="99">
        <v>20.812102953206978</v>
      </c>
      <c r="BJ244" s="99">
        <v>3.817807684278447</v>
      </c>
      <c r="BK244" s="99">
        <v>50.758675549529876</v>
      </c>
      <c r="BL244" s="99">
        <v>10.87110714059707</v>
      </c>
      <c r="BM244" s="99">
        <v>12.571083091253209</v>
      </c>
    </row>
    <row r="245" spans="1:65" x14ac:dyDescent="0.35">
      <c r="A245" s="13">
        <v>4815180435</v>
      </c>
      <c r="B245" s="14" t="s">
        <v>579</v>
      </c>
      <c r="C245" s="14" t="s">
        <v>588</v>
      </c>
      <c r="D245" s="14" t="s">
        <v>589</v>
      </c>
      <c r="E245" s="99">
        <v>12.99</v>
      </c>
      <c r="F245" s="99">
        <v>5.6768783068783071</v>
      </c>
      <c r="G245" s="99">
        <v>4.54</v>
      </c>
      <c r="H245" s="99">
        <v>1.57</v>
      </c>
      <c r="I245" s="99">
        <v>1.1466666666666667</v>
      </c>
      <c r="J245" s="99">
        <v>4.5333333333333341</v>
      </c>
      <c r="K245" s="99">
        <v>3.3249999999999997</v>
      </c>
      <c r="L245" s="99">
        <v>1.4983333333333333</v>
      </c>
      <c r="M245" s="99">
        <v>4.1033333333333326</v>
      </c>
      <c r="N245" s="99">
        <v>4.5450000000000008</v>
      </c>
      <c r="O245" s="99">
        <v>0.6732393697965513</v>
      </c>
      <c r="P245" s="99">
        <v>1.8099999999999998</v>
      </c>
      <c r="Q245" s="99">
        <v>3.82</v>
      </c>
      <c r="R245" s="99">
        <v>4.125</v>
      </c>
      <c r="S245" s="99">
        <v>5.1816666666666658</v>
      </c>
      <c r="T245" s="99">
        <v>3.395</v>
      </c>
      <c r="U245" s="99">
        <v>4.9033333333333333</v>
      </c>
      <c r="V245" s="99">
        <v>1.3683333333333332</v>
      </c>
      <c r="W245" s="99">
        <v>2.3066666666666666</v>
      </c>
      <c r="X245" s="99">
        <v>1.9833333333333332</v>
      </c>
      <c r="Y245" s="99">
        <v>18.97</v>
      </c>
      <c r="Z245" s="99">
        <v>6.2766666666666664</v>
      </c>
      <c r="AA245" s="99">
        <v>3.1333333333333333</v>
      </c>
      <c r="AB245" s="99">
        <v>1.5483333333333331</v>
      </c>
      <c r="AC245" s="99">
        <v>3.6533333333333338</v>
      </c>
      <c r="AD245" s="99">
        <v>2.5666666666666669</v>
      </c>
      <c r="AE245" s="92">
        <v>852.5</v>
      </c>
      <c r="AF245" s="92">
        <v>329821.66666666669</v>
      </c>
      <c r="AG245" s="100">
        <v>6.7393111111111113</v>
      </c>
      <c r="AH245" s="92">
        <v>1603.6241501016964</v>
      </c>
      <c r="AI245" s="99" t="s">
        <v>810</v>
      </c>
      <c r="AJ245" s="99">
        <v>139.93135789653093</v>
      </c>
      <c r="AK245" s="99">
        <v>57.248724551483008</v>
      </c>
      <c r="AL245" s="99">
        <v>197.18</v>
      </c>
      <c r="AM245" s="99">
        <v>208.70744999999999</v>
      </c>
      <c r="AN245" s="99">
        <v>45.886666666666663</v>
      </c>
      <c r="AO245" s="101">
        <v>2.966333333333333</v>
      </c>
      <c r="AP245" s="99">
        <v>72.613333333333344</v>
      </c>
      <c r="AQ245" s="99">
        <v>96.89</v>
      </c>
      <c r="AR245" s="99">
        <v>90.943333333333328</v>
      </c>
      <c r="AS245" s="99">
        <v>10.299999999999999</v>
      </c>
      <c r="AT245" s="99">
        <v>483.94333333333338</v>
      </c>
      <c r="AU245" s="99">
        <v>5.4133333333333331</v>
      </c>
      <c r="AV245" s="99">
        <v>9.6566666666666663</v>
      </c>
      <c r="AW245" s="99">
        <v>4.83</v>
      </c>
      <c r="AX245" s="99">
        <v>18.666666666666668</v>
      </c>
      <c r="AY245" s="99">
        <v>38.943333333333335</v>
      </c>
      <c r="AZ245" s="99">
        <v>3.64</v>
      </c>
      <c r="BA245" s="99">
        <v>1.2066666666666668</v>
      </c>
      <c r="BB245" s="99">
        <v>11</v>
      </c>
      <c r="BC245" s="99">
        <v>14.409999999999998</v>
      </c>
      <c r="BD245" s="99">
        <v>11.903333333333334</v>
      </c>
      <c r="BE245" s="99">
        <v>14.303333333333335</v>
      </c>
      <c r="BF245" s="99">
        <v>65</v>
      </c>
      <c r="BG245" s="99">
        <v>4.9633333333333329</v>
      </c>
      <c r="BH245" s="99">
        <v>9.5033333333333356</v>
      </c>
      <c r="BI245" s="99">
        <v>11.666666666666666</v>
      </c>
      <c r="BJ245" s="99">
        <v>2.5466666666666664</v>
      </c>
      <c r="BK245" s="99">
        <v>44.166666666666664</v>
      </c>
      <c r="BL245" s="99">
        <v>10.313333333333333</v>
      </c>
      <c r="BM245" s="99">
        <v>10.446666666666667</v>
      </c>
    </row>
    <row r="246" spans="1:65" x14ac:dyDescent="0.35">
      <c r="A246" s="13">
        <v>4826420500</v>
      </c>
      <c r="B246" s="14" t="s">
        <v>579</v>
      </c>
      <c r="C246" s="14" t="s">
        <v>597</v>
      </c>
      <c r="D246" s="14" t="s">
        <v>599</v>
      </c>
      <c r="E246" s="99">
        <v>13.343333333333334</v>
      </c>
      <c r="F246" s="99">
        <v>5.6479750778816191</v>
      </c>
      <c r="G246" s="99">
        <v>4.9033333333333333</v>
      </c>
      <c r="H246" s="99">
        <v>1.6066666666666667</v>
      </c>
      <c r="I246" s="99">
        <v>1.2533333333333332</v>
      </c>
      <c r="J246" s="99">
        <v>4.7033333333333331</v>
      </c>
      <c r="K246" s="99">
        <v>4.2566666666666668</v>
      </c>
      <c r="L246" s="99">
        <v>1.64</v>
      </c>
      <c r="M246" s="99">
        <v>4.4300000000000006</v>
      </c>
      <c r="N246" s="99">
        <v>4.9899999999999993</v>
      </c>
      <c r="O246" s="99">
        <v>0.69433962264150939</v>
      </c>
      <c r="P246" s="99">
        <v>1.8366666666666667</v>
      </c>
      <c r="Q246" s="99">
        <v>4.0633333333333335</v>
      </c>
      <c r="R246" s="99">
        <v>4.4466666666666663</v>
      </c>
      <c r="S246" s="99">
        <v>5.6400000000000006</v>
      </c>
      <c r="T246" s="99">
        <v>4.09</v>
      </c>
      <c r="U246" s="99">
        <v>5.2633333333333336</v>
      </c>
      <c r="V246" s="99">
        <v>1.5633333333333335</v>
      </c>
      <c r="W246" s="99">
        <v>2.4899999999999998</v>
      </c>
      <c r="X246" s="99">
        <v>2.12</v>
      </c>
      <c r="Y246" s="99">
        <v>19.953333333333333</v>
      </c>
      <c r="Z246" s="99">
        <v>7.4866666666666672</v>
      </c>
      <c r="AA246" s="99">
        <v>3.83</v>
      </c>
      <c r="AB246" s="99">
        <v>1.82</v>
      </c>
      <c r="AC246" s="99">
        <v>3.9333333333333331</v>
      </c>
      <c r="AD246" s="99">
        <v>2.8166666666666664</v>
      </c>
      <c r="AE246" s="92">
        <v>1352.1666666666667</v>
      </c>
      <c r="AF246" s="92">
        <v>404005.66666666669</v>
      </c>
      <c r="AG246" s="100">
        <v>6.3733333333333322</v>
      </c>
      <c r="AH246" s="92">
        <v>1890.7694624801672</v>
      </c>
      <c r="AI246" s="99" t="s">
        <v>810</v>
      </c>
      <c r="AJ246" s="99">
        <v>130.67553720586531</v>
      </c>
      <c r="AK246" s="99">
        <v>59.611994396119968</v>
      </c>
      <c r="AL246" s="99">
        <v>190.29000000000002</v>
      </c>
      <c r="AM246" s="99">
        <v>211.13124999999999</v>
      </c>
      <c r="AN246" s="99">
        <v>58.876666666666665</v>
      </c>
      <c r="AO246" s="101">
        <v>3.0169259259259262</v>
      </c>
      <c r="AP246" s="99">
        <v>120.70333333333333</v>
      </c>
      <c r="AQ246" s="99">
        <v>93.84666666666665</v>
      </c>
      <c r="AR246" s="99">
        <v>120.24000000000001</v>
      </c>
      <c r="AS246" s="99">
        <v>10.69</v>
      </c>
      <c r="AT246" s="99">
        <v>505.7833333333333</v>
      </c>
      <c r="AU246" s="99">
        <v>4.5466666666666669</v>
      </c>
      <c r="AV246" s="99">
        <v>11.666666666666666</v>
      </c>
      <c r="AW246" s="99">
        <v>5.0533333333333337</v>
      </c>
      <c r="AX246" s="99">
        <v>25.52</v>
      </c>
      <c r="AY246" s="99">
        <v>67.86666666666666</v>
      </c>
      <c r="AZ246" s="99">
        <v>3.5333333333333332</v>
      </c>
      <c r="BA246" s="99">
        <v>1.2933333333333334</v>
      </c>
      <c r="BB246" s="99">
        <v>10.683333333333332</v>
      </c>
      <c r="BC246" s="99">
        <v>41.356666666666662</v>
      </c>
      <c r="BD246" s="99">
        <v>40.416666666666664</v>
      </c>
      <c r="BE246" s="99">
        <v>43.44</v>
      </c>
      <c r="BF246" s="99">
        <v>80.83</v>
      </c>
      <c r="BG246" s="99">
        <v>14.734166666666667</v>
      </c>
      <c r="BH246" s="99">
        <v>11.096666666666666</v>
      </c>
      <c r="BI246" s="99">
        <v>23.533333333333331</v>
      </c>
      <c r="BJ246" s="99">
        <v>3.8266666666666667</v>
      </c>
      <c r="BK246" s="99">
        <v>63.75</v>
      </c>
      <c r="BL246" s="99">
        <v>10.523333333333335</v>
      </c>
      <c r="BM246" s="99">
        <v>11.953333333333333</v>
      </c>
    </row>
    <row r="247" spans="1:65" x14ac:dyDescent="0.35">
      <c r="A247" s="13">
        <v>4830980620</v>
      </c>
      <c r="B247" s="14" t="s">
        <v>579</v>
      </c>
      <c r="C247" s="14" t="s">
        <v>602</v>
      </c>
      <c r="D247" s="14" t="s">
        <v>603</v>
      </c>
      <c r="E247" s="99">
        <v>13.356666666666667</v>
      </c>
      <c r="F247" s="99">
        <v>5.2490666666666668</v>
      </c>
      <c r="G247" s="99">
        <v>4.9400000000000004</v>
      </c>
      <c r="H247" s="99">
        <v>1.61</v>
      </c>
      <c r="I247" s="99">
        <v>1.1733333333333333</v>
      </c>
      <c r="J247" s="99">
        <v>4.5533333333333337</v>
      </c>
      <c r="K247" s="99">
        <v>4.0866666666666669</v>
      </c>
      <c r="L247" s="99">
        <v>1.6333333333333335</v>
      </c>
      <c r="M247" s="99">
        <v>4.5</v>
      </c>
      <c r="N247" s="99">
        <v>5.003333333333333</v>
      </c>
      <c r="O247" s="99">
        <v>0.69</v>
      </c>
      <c r="P247" s="99">
        <v>1.8099999999999998</v>
      </c>
      <c r="Q247" s="99">
        <v>3.8766666666666665</v>
      </c>
      <c r="R247" s="99">
        <v>4.3666666666666663</v>
      </c>
      <c r="S247" s="99">
        <v>5.62</v>
      </c>
      <c r="T247" s="99">
        <v>3.97</v>
      </c>
      <c r="U247" s="99">
        <v>5.12</v>
      </c>
      <c r="V247" s="99">
        <v>1.4833333333333334</v>
      </c>
      <c r="W247" s="99">
        <v>2.5466666666666669</v>
      </c>
      <c r="X247" s="99">
        <v>2.0099999999999998</v>
      </c>
      <c r="Y247" s="99">
        <v>18.833333333333332</v>
      </c>
      <c r="Z247" s="99">
        <v>6.9066666666666663</v>
      </c>
      <c r="AA247" s="99">
        <v>3.7966666666666669</v>
      </c>
      <c r="AB247" s="99">
        <v>1.7033333333333331</v>
      </c>
      <c r="AC247" s="99">
        <v>3.8666666666666667</v>
      </c>
      <c r="AD247" s="99">
        <v>2.7766666666666668</v>
      </c>
      <c r="AE247" s="92">
        <v>1245.03</v>
      </c>
      <c r="AF247" s="92">
        <v>422534.66666666669</v>
      </c>
      <c r="AG247" s="100">
        <v>6.7342499999999994</v>
      </c>
      <c r="AH247" s="92">
        <v>2055.8563822481497</v>
      </c>
      <c r="AI247" s="99" t="s">
        <v>810</v>
      </c>
      <c r="AJ247" s="99">
        <v>146.96322116079486</v>
      </c>
      <c r="AK247" s="99">
        <v>86.467835352564705</v>
      </c>
      <c r="AL247" s="99">
        <v>233.43</v>
      </c>
      <c r="AM247" s="99">
        <v>208.70744999999999</v>
      </c>
      <c r="AN247" s="99">
        <v>56.620000000000005</v>
      </c>
      <c r="AO247" s="101">
        <v>3.144222222222222</v>
      </c>
      <c r="AP247" s="99">
        <v>125.98333333333333</v>
      </c>
      <c r="AQ247" s="99">
        <v>90.89</v>
      </c>
      <c r="AR247" s="99">
        <v>108.10000000000001</v>
      </c>
      <c r="AS247" s="99">
        <v>10.463333333333333</v>
      </c>
      <c r="AT247" s="99">
        <v>503.40333333333325</v>
      </c>
      <c r="AU247" s="99">
        <v>4.3966666666666674</v>
      </c>
      <c r="AV247" s="99">
        <v>11.82</v>
      </c>
      <c r="AW247" s="99">
        <v>4.93</v>
      </c>
      <c r="AX247" s="99">
        <v>20.329999999999998</v>
      </c>
      <c r="AY247" s="99">
        <v>47.376666666666665</v>
      </c>
      <c r="AZ247" s="99">
        <v>3.4766666666666666</v>
      </c>
      <c r="BA247" s="99">
        <v>1.2166666666666666</v>
      </c>
      <c r="BB247" s="99">
        <v>14.283333333333333</v>
      </c>
      <c r="BC247" s="99">
        <v>45.5</v>
      </c>
      <c r="BD247" s="99">
        <v>31.649999999999995</v>
      </c>
      <c r="BE247" s="99">
        <v>39.549999999999997</v>
      </c>
      <c r="BF247" s="99">
        <v>83.526666666666685</v>
      </c>
      <c r="BG247" s="99">
        <v>20.8</v>
      </c>
      <c r="BH247" s="99">
        <v>12.186666666666667</v>
      </c>
      <c r="BI247" s="99">
        <v>15.833333333333334</v>
      </c>
      <c r="BJ247" s="99">
        <v>3.4599999999999995</v>
      </c>
      <c r="BK247" s="99">
        <v>79.533333333333331</v>
      </c>
      <c r="BL247" s="99">
        <v>10.38</v>
      </c>
      <c r="BM247" s="99">
        <v>13.06</v>
      </c>
    </row>
    <row r="248" spans="1:65" x14ac:dyDescent="0.35">
      <c r="A248" s="13">
        <v>4831180640</v>
      </c>
      <c r="B248" s="14" t="s">
        <v>579</v>
      </c>
      <c r="C248" s="14" t="s">
        <v>604</v>
      </c>
      <c r="D248" s="14" t="s">
        <v>605</v>
      </c>
      <c r="E248" s="99">
        <v>13.313333333333333</v>
      </c>
      <c r="F248" s="99">
        <v>5.7074675819984746</v>
      </c>
      <c r="G248" s="99">
        <v>4.88</v>
      </c>
      <c r="H248" s="99">
        <v>1.32</v>
      </c>
      <c r="I248" s="99">
        <v>1.1433333333333333</v>
      </c>
      <c r="J248" s="99">
        <v>4.5566666666666675</v>
      </c>
      <c r="K248" s="99">
        <v>3.8100000000000005</v>
      </c>
      <c r="L248" s="99">
        <v>1.6166666666666665</v>
      </c>
      <c r="M248" s="99">
        <v>4.3999999999999995</v>
      </c>
      <c r="N248" s="99">
        <v>3.98</v>
      </c>
      <c r="O248" s="99">
        <v>0.76136912307078275</v>
      </c>
      <c r="P248" s="99">
        <v>1.8399999999999999</v>
      </c>
      <c r="Q248" s="99">
        <v>3.8233333333333337</v>
      </c>
      <c r="R248" s="99">
        <v>4.5166666666666666</v>
      </c>
      <c r="S248" s="99">
        <v>5.7399999999999993</v>
      </c>
      <c r="T248" s="99">
        <v>4.1800000000000006</v>
      </c>
      <c r="U248" s="99">
        <v>5.14</v>
      </c>
      <c r="V248" s="99">
        <v>1.4633333333333336</v>
      </c>
      <c r="W248" s="99">
        <v>2.33</v>
      </c>
      <c r="X248" s="99">
        <v>1.95</v>
      </c>
      <c r="Y248" s="99">
        <v>18.926666666666666</v>
      </c>
      <c r="Z248" s="99">
        <v>7.5333333333333341</v>
      </c>
      <c r="AA248" s="99">
        <v>3.5666666666666664</v>
      </c>
      <c r="AB248" s="99">
        <v>1.8</v>
      </c>
      <c r="AC248" s="99">
        <v>3.92</v>
      </c>
      <c r="AD248" s="99">
        <v>2.7666666666666671</v>
      </c>
      <c r="AE248" s="92">
        <v>1023.6666666666666</v>
      </c>
      <c r="AF248" s="92">
        <v>443991</v>
      </c>
      <c r="AG248" s="100">
        <v>6.7649166666666671</v>
      </c>
      <c r="AH248" s="92">
        <v>2164.7651442052002</v>
      </c>
      <c r="AI248" s="99" t="s">
        <v>810</v>
      </c>
      <c r="AJ248" s="99">
        <v>103.94671409165613</v>
      </c>
      <c r="AK248" s="99">
        <v>49.034731527394257</v>
      </c>
      <c r="AL248" s="99">
        <v>152.98000000000002</v>
      </c>
      <c r="AM248" s="99">
        <v>207.95744999999999</v>
      </c>
      <c r="AN248" s="99">
        <v>52.82</v>
      </c>
      <c r="AO248" s="101">
        <v>3.1828888888888893</v>
      </c>
      <c r="AP248" s="99">
        <v>129.91666666666666</v>
      </c>
      <c r="AQ248" s="99">
        <v>106.41333333333334</v>
      </c>
      <c r="AR248" s="99">
        <v>105.81666666666666</v>
      </c>
      <c r="AS248" s="99">
        <v>10.323333333333332</v>
      </c>
      <c r="AT248" s="99">
        <v>466.18666666666667</v>
      </c>
      <c r="AU248" s="99">
        <v>5.09</v>
      </c>
      <c r="AV248" s="99">
        <v>10.626666666666665</v>
      </c>
      <c r="AW248" s="99">
        <v>4.9899999999999993</v>
      </c>
      <c r="AX248" s="99">
        <v>21.283333333333335</v>
      </c>
      <c r="AY248" s="99">
        <v>50.276666666666664</v>
      </c>
      <c r="AZ248" s="99">
        <v>3.5666666666666664</v>
      </c>
      <c r="BA248" s="99">
        <v>1.3533333333333335</v>
      </c>
      <c r="BB248" s="99">
        <v>15.543333333333331</v>
      </c>
      <c r="BC248" s="99">
        <v>44.406666666666666</v>
      </c>
      <c r="BD248" s="99">
        <v>38.666666666666664</v>
      </c>
      <c r="BE248" s="99">
        <v>51.65</v>
      </c>
      <c r="BF248" s="99">
        <v>83.89</v>
      </c>
      <c r="BG248" s="99">
        <v>9.41</v>
      </c>
      <c r="BH248" s="99">
        <v>10.029999999999999</v>
      </c>
      <c r="BI248" s="99">
        <v>20.060000000000002</v>
      </c>
      <c r="BJ248" s="99">
        <v>3.3566666666666669</v>
      </c>
      <c r="BK248" s="99">
        <v>53.5</v>
      </c>
      <c r="BL248" s="99">
        <v>9.913333333333334</v>
      </c>
      <c r="BM248" s="99">
        <v>12.273333333333333</v>
      </c>
    </row>
    <row r="249" spans="1:65" x14ac:dyDescent="0.35">
      <c r="A249" s="13">
        <v>4832580670</v>
      </c>
      <c r="B249" s="14" t="s">
        <v>579</v>
      </c>
      <c r="C249" s="14" t="s">
        <v>606</v>
      </c>
      <c r="D249" s="14" t="s">
        <v>607</v>
      </c>
      <c r="E249" s="99">
        <v>13.43</v>
      </c>
      <c r="F249" s="99">
        <v>4.6894</v>
      </c>
      <c r="G249" s="99">
        <v>4.5449999999999999</v>
      </c>
      <c r="H249" s="99">
        <v>1.5916666666666668</v>
      </c>
      <c r="I249" s="99">
        <v>1.1500000000000001</v>
      </c>
      <c r="J249" s="99">
        <v>4.5666666666666673</v>
      </c>
      <c r="K249" s="99">
        <v>3.4599999999999995</v>
      </c>
      <c r="L249" s="99">
        <v>1.4799999999999998</v>
      </c>
      <c r="M249" s="99">
        <v>4.0633333333333335</v>
      </c>
      <c r="N249" s="99">
        <v>4.55</v>
      </c>
      <c r="O249" s="99">
        <v>0.65251572333333341</v>
      </c>
      <c r="P249" s="99">
        <v>1.7433333333333332</v>
      </c>
      <c r="Q249" s="99">
        <v>3.8333333333333335</v>
      </c>
      <c r="R249" s="99">
        <v>4.13</v>
      </c>
      <c r="S249" s="99">
        <v>5.2033333333333331</v>
      </c>
      <c r="T249" s="99">
        <v>3.4899999999999998</v>
      </c>
      <c r="U249" s="99">
        <v>4.7683333333333335</v>
      </c>
      <c r="V249" s="99">
        <v>1.4283333333333335</v>
      </c>
      <c r="W249" s="99">
        <v>2.3583333333333329</v>
      </c>
      <c r="X249" s="99">
        <v>1.9400000000000002</v>
      </c>
      <c r="Y249" s="99">
        <v>18.836666666666662</v>
      </c>
      <c r="Z249" s="99">
        <v>6.4883333333333324</v>
      </c>
      <c r="AA249" s="99">
        <v>3.3216666666666668</v>
      </c>
      <c r="AB249" s="99">
        <v>1.5158333333333331</v>
      </c>
      <c r="AC249" s="99">
        <v>3.5183333333333331</v>
      </c>
      <c r="AD249" s="99">
        <v>2.5550000000000002</v>
      </c>
      <c r="AE249" s="92">
        <v>832.96999999999991</v>
      </c>
      <c r="AF249" s="92">
        <v>268933.33333333331</v>
      </c>
      <c r="AG249" s="100">
        <v>7.1692222222222215</v>
      </c>
      <c r="AH249" s="92">
        <v>1364.9297634717791</v>
      </c>
      <c r="AI249" s="99" t="s">
        <v>810</v>
      </c>
      <c r="AJ249" s="99">
        <v>139.07358565997288</v>
      </c>
      <c r="AK249" s="99">
        <v>61.362545685792064</v>
      </c>
      <c r="AL249" s="99">
        <v>200.43</v>
      </c>
      <c r="AM249" s="99">
        <v>208.70744999999999</v>
      </c>
      <c r="AN249" s="99">
        <v>63.943333333333328</v>
      </c>
      <c r="AO249" s="101">
        <v>2.9443333333333332</v>
      </c>
      <c r="AP249" s="99">
        <v>98.306666666666672</v>
      </c>
      <c r="AQ249" s="99">
        <v>86.723333333333343</v>
      </c>
      <c r="AR249" s="99">
        <v>77.666666666666671</v>
      </c>
      <c r="AS249" s="99">
        <v>10.253333333333332</v>
      </c>
      <c r="AT249" s="99">
        <v>462.37000000000006</v>
      </c>
      <c r="AU249" s="99">
        <v>4.7333333333333334</v>
      </c>
      <c r="AV249" s="99">
        <v>11.656666666666666</v>
      </c>
      <c r="AW249" s="99">
        <v>4.8099999999999996</v>
      </c>
      <c r="AX249" s="99">
        <v>18.666666666666668</v>
      </c>
      <c r="AY249" s="99">
        <v>37.776666666666664</v>
      </c>
      <c r="AZ249" s="99">
        <v>3.6066666666666669</v>
      </c>
      <c r="BA249" s="99">
        <v>1.1266666666666667</v>
      </c>
      <c r="BB249" s="99">
        <v>10.889999999999999</v>
      </c>
      <c r="BC249" s="99">
        <v>28.243333333333336</v>
      </c>
      <c r="BD249" s="99">
        <v>22.493333333333329</v>
      </c>
      <c r="BE249" s="99">
        <v>24.74</v>
      </c>
      <c r="BF249" s="99">
        <v>70</v>
      </c>
      <c r="BG249" s="99">
        <v>10.283333333333333</v>
      </c>
      <c r="BH249" s="99">
        <v>10.543333333333335</v>
      </c>
      <c r="BI249" s="99">
        <v>18.5</v>
      </c>
      <c r="BJ249" s="99">
        <v>3.6966666666666668</v>
      </c>
      <c r="BK249" s="99">
        <v>57.109999999999992</v>
      </c>
      <c r="BL249" s="99">
        <v>10.28</v>
      </c>
      <c r="BM249" s="99">
        <v>10.24</v>
      </c>
    </row>
    <row r="250" spans="1:65" x14ac:dyDescent="0.35">
      <c r="A250" s="13">
        <v>4833260700</v>
      </c>
      <c r="B250" s="14" t="s">
        <v>579</v>
      </c>
      <c r="C250" s="14" t="s">
        <v>608</v>
      </c>
      <c r="D250" s="14" t="s">
        <v>609</v>
      </c>
      <c r="E250" s="99">
        <v>13.44</v>
      </c>
      <c r="F250" s="99">
        <v>5.5824680210684718</v>
      </c>
      <c r="G250" s="99">
        <v>4.7833333333333341</v>
      </c>
      <c r="H250" s="99">
        <v>1.67</v>
      </c>
      <c r="I250" s="99">
        <v>1.1433333333333333</v>
      </c>
      <c r="J250" s="99">
        <v>4.5533333333333337</v>
      </c>
      <c r="K250" s="99">
        <v>3.8066666666666666</v>
      </c>
      <c r="L250" s="99">
        <v>1.6233333333333333</v>
      </c>
      <c r="M250" s="99">
        <v>4.3233333333333333</v>
      </c>
      <c r="N250" s="99">
        <v>4.87</v>
      </c>
      <c r="O250" s="99">
        <v>0.64357046604255785</v>
      </c>
      <c r="P250" s="99">
        <v>1.8099999999999998</v>
      </c>
      <c r="Q250" s="99">
        <v>3.85</v>
      </c>
      <c r="R250" s="99">
        <v>4.4766666666666666</v>
      </c>
      <c r="S250" s="99">
        <v>5.54</v>
      </c>
      <c r="T250" s="99">
        <v>3.956666666666667</v>
      </c>
      <c r="U250" s="99">
        <v>5.14</v>
      </c>
      <c r="V250" s="99">
        <v>1.6199999999999999</v>
      </c>
      <c r="W250" s="99">
        <v>2.3666666666666667</v>
      </c>
      <c r="X250" s="99">
        <v>1.9766666666666666</v>
      </c>
      <c r="Y250" s="99">
        <v>18.599999999999998</v>
      </c>
      <c r="Z250" s="99">
        <v>7.2433333333333332</v>
      </c>
      <c r="AA250" s="99">
        <v>3.5133333333333332</v>
      </c>
      <c r="AB250" s="99">
        <v>1.7966666666666669</v>
      </c>
      <c r="AC250" s="99">
        <v>3.8800000000000003</v>
      </c>
      <c r="AD250" s="99">
        <v>2.7466666666666661</v>
      </c>
      <c r="AE250" s="92">
        <v>1185.8333333333333</v>
      </c>
      <c r="AF250" s="92">
        <v>389037.33333333331</v>
      </c>
      <c r="AG250" s="100">
        <v>6.8265555555555553</v>
      </c>
      <c r="AH250" s="92">
        <v>1909.0538814931849</v>
      </c>
      <c r="AI250" s="99" t="s">
        <v>810</v>
      </c>
      <c r="AJ250" s="99">
        <v>141.134004519294</v>
      </c>
      <c r="AK250" s="99">
        <v>48.009472473998812</v>
      </c>
      <c r="AL250" s="99">
        <v>189.14</v>
      </c>
      <c r="AM250" s="99">
        <v>207.58244999999999</v>
      </c>
      <c r="AN250" s="99">
        <v>55.193333333333335</v>
      </c>
      <c r="AO250" s="101">
        <v>3.2573333333333334</v>
      </c>
      <c r="AP250" s="99">
        <v>129.03</v>
      </c>
      <c r="AQ250" s="99">
        <v>113.33333333333333</v>
      </c>
      <c r="AR250" s="99">
        <v>109.66666666666667</v>
      </c>
      <c r="AS250" s="99">
        <v>10.266666666666666</v>
      </c>
      <c r="AT250" s="99">
        <v>497.62666666666672</v>
      </c>
      <c r="AU250" s="99">
        <v>5.05</v>
      </c>
      <c r="AV250" s="99">
        <v>13.756666666666668</v>
      </c>
      <c r="AW250" s="99">
        <v>4.9366666666666665</v>
      </c>
      <c r="AX250" s="99">
        <v>31.333333333333332</v>
      </c>
      <c r="AY250" s="99">
        <v>55.256666666666668</v>
      </c>
      <c r="AZ250" s="99">
        <v>3.68</v>
      </c>
      <c r="BA250" s="99">
        <v>1.2766666666666666</v>
      </c>
      <c r="BB250" s="99">
        <v>16.453333333333333</v>
      </c>
      <c r="BC250" s="99">
        <v>34.49</v>
      </c>
      <c r="BD250" s="99">
        <v>33.08</v>
      </c>
      <c r="BE250" s="99">
        <v>41.176666666666669</v>
      </c>
      <c r="BF250" s="99">
        <v>108.75</v>
      </c>
      <c r="BG250" s="99">
        <v>9.9500000000000011</v>
      </c>
      <c r="BH250" s="99">
        <v>12.183333333333332</v>
      </c>
      <c r="BI250" s="99">
        <v>22.25</v>
      </c>
      <c r="BJ250" s="99">
        <v>3.8966666666666669</v>
      </c>
      <c r="BK250" s="99">
        <v>70.94</v>
      </c>
      <c r="BL250" s="99">
        <v>10.373333333333333</v>
      </c>
      <c r="BM250" s="99">
        <v>11.966666666666667</v>
      </c>
    </row>
    <row r="251" spans="1:65" x14ac:dyDescent="0.35">
      <c r="A251" s="13">
        <v>4834860710</v>
      </c>
      <c r="B251" s="14" t="s">
        <v>579</v>
      </c>
      <c r="C251" s="14" t="s">
        <v>610</v>
      </c>
      <c r="D251" s="14" t="s">
        <v>611</v>
      </c>
      <c r="E251" s="99">
        <v>13.25</v>
      </c>
      <c r="F251" s="99">
        <v>5.7743042071197408</v>
      </c>
      <c r="G251" s="99">
        <v>4.6499999999999995</v>
      </c>
      <c r="H251" s="99">
        <v>1.4133333333333333</v>
      </c>
      <c r="I251" s="99">
        <v>1.1500000000000001</v>
      </c>
      <c r="J251" s="99">
        <v>4.51</v>
      </c>
      <c r="K251" s="99">
        <v>4.0200000000000005</v>
      </c>
      <c r="L251" s="99">
        <v>1.5633333333333335</v>
      </c>
      <c r="M251" s="99">
        <v>4.07</v>
      </c>
      <c r="N251" s="99">
        <v>4.8366666666666669</v>
      </c>
      <c r="O251" s="99">
        <v>0.65962264150943384</v>
      </c>
      <c r="P251" s="99">
        <v>1.8099999999999998</v>
      </c>
      <c r="Q251" s="99">
        <v>4.0233333333333334</v>
      </c>
      <c r="R251" s="99">
        <v>4.2733333333333334</v>
      </c>
      <c r="S251" s="99">
        <v>5.4866666666666672</v>
      </c>
      <c r="T251" s="99">
        <v>3.9466666666666668</v>
      </c>
      <c r="U251" s="99">
        <v>5.2</v>
      </c>
      <c r="V251" s="99">
        <v>1.43</v>
      </c>
      <c r="W251" s="99">
        <v>2.34</v>
      </c>
      <c r="X251" s="99">
        <v>2.1300000000000003</v>
      </c>
      <c r="Y251" s="99">
        <v>19.593333333333334</v>
      </c>
      <c r="Z251" s="99">
        <v>7.1000000000000005</v>
      </c>
      <c r="AA251" s="99">
        <v>3.6066666666666669</v>
      </c>
      <c r="AB251" s="99">
        <v>1.6133333333333333</v>
      </c>
      <c r="AC251" s="99">
        <v>3.77</v>
      </c>
      <c r="AD251" s="99">
        <v>2.76</v>
      </c>
      <c r="AE251" s="92">
        <v>883.64666666666665</v>
      </c>
      <c r="AF251" s="92">
        <v>384216.66666666669</v>
      </c>
      <c r="AG251" s="100">
        <v>6.7096666666666662</v>
      </c>
      <c r="AH251" s="92">
        <v>1864.0433617945534</v>
      </c>
      <c r="AI251" s="99" t="s">
        <v>810</v>
      </c>
      <c r="AJ251" s="99">
        <v>147.62770016383178</v>
      </c>
      <c r="AK251" s="99">
        <v>74.077936414837595</v>
      </c>
      <c r="AL251" s="99">
        <v>221.70999999999998</v>
      </c>
      <c r="AM251" s="99">
        <v>208.70744999999999</v>
      </c>
      <c r="AN251" s="99">
        <v>54.056666666666672</v>
      </c>
      <c r="AO251" s="101">
        <v>3.1613333333333333</v>
      </c>
      <c r="AP251" s="99">
        <v>115</v>
      </c>
      <c r="AQ251" s="99">
        <v>119.55666666666666</v>
      </c>
      <c r="AR251" s="99">
        <v>113.52666666666666</v>
      </c>
      <c r="AS251" s="99">
        <v>10.246666666666668</v>
      </c>
      <c r="AT251" s="99">
        <v>465.59</v>
      </c>
      <c r="AU251" s="99">
        <v>5.206666666666667</v>
      </c>
      <c r="AV251" s="99">
        <v>11.293333333333335</v>
      </c>
      <c r="AW251" s="99">
        <v>3.99</v>
      </c>
      <c r="AX251" s="99">
        <v>17.78</v>
      </c>
      <c r="AY251" s="99">
        <v>30.943333333333332</v>
      </c>
      <c r="AZ251" s="99">
        <v>3.4</v>
      </c>
      <c r="BA251" s="99">
        <v>1.05</v>
      </c>
      <c r="BB251" s="99">
        <v>13.5</v>
      </c>
      <c r="BC251" s="99">
        <v>41.496666666666663</v>
      </c>
      <c r="BD251" s="99">
        <v>23.37</v>
      </c>
      <c r="BE251" s="99">
        <v>29.593333333333334</v>
      </c>
      <c r="BF251" s="99">
        <v>89.333333333333329</v>
      </c>
      <c r="BG251" s="99">
        <v>15.993333333333334</v>
      </c>
      <c r="BH251" s="99">
        <v>11.979999999999999</v>
      </c>
      <c r="BI251" s="99">
        <v>20</v>
      </c>
      <c r="BJ251" s="99">
        <v>2.6033333333333335</v>
      </c>
      <c r="BK251" s="99">
        <v>54.333333333333336</v>
      </c>
      <c r="BL251" s="99">
        <v>10.286666666666667</v>
      </c>
      <c r="BM251" s="99">
        <v>12.686666666666667</v>
      </c>
    </row>
    <row r="252" spans="1:65" x14ac:dyDescent="0.35">
      <c r="A252" s="13">
        <v>4836220720</v>
      </c>
      <c r="B252" s="14" t="s">
        <v>579</v>
      </c>
      <c r="C252" s="14" t="s">
        <v>612</v>
      </c>
      <c r="D252" s="14" t="s">
        <v>613</v>
      </c>
      <c r="E252" s="99">
        <v>13.453333333333333</v>
      </c>
      <c r="F252" s="99">
        <v>5.3708888888888886</v>
      </c>
      <c r="G252" s="99">
        <v>4.82</v>
      </c>
      <c r="H252" s="99">
        <v>1.67</v>
      </c>
      <c r="I252" s="99">
        <v>1.1399999999999999</v>
      </c>
      <c r="J252" s="99">
        <v>4.59</v>
      </c>
      <c r="K252" s="99">
        <v>3.8633333333333333</v>
      </c>
      <c r="L252" s="99">
        <v>1.6366666666666667</v>
      </c>
      <c r="M252" s="99">
        <v>4.3500000000000005</v>
      </c>
      <c r="N252" s="99">
        <v>4.8566666666666665</v>
      </c>
      <c r="O252" s="99">
        <v>0.7101252755026829</v>
      </c>
      <c r="P252" s="99">
        <v>1.8099999999999998</v>
      </c>
      <c r="Q252" s="99">
        <v>3.8366666666666664</v>
      </c>
      <c r="R252" s="99">
        <v>4.4400000000000004</v>
      </c>
      <c r="S252" s="99">
        <v>5.5966666666666667</v>
      </c>
      <c r="T252" s="99">
        <v>3.9866666666666668</v>
      </c>
      <c r="U252" s="99">
        <v>5.1233333333333331</v>
      </c>
      <c r="V252" s="99">
        <v>1.53</v>
      </c>
      <c r="W252" s="99">
        <v>2.4499999999999997</v>
      </c>
      <c r="X252" s="99">
        <v>1.9533333333333331</v>
      </c>
      <c r="Y252" s="99">
        <v>18.716666666666665</v>
      </c>
      <c r="Z252" s="99">
        <v>7.2299999999999995</v>
      </c>
      <c r="AA252" s="99">
        <v>3.436666666666667</v>
      </c>
      <c r="AB252" s="99">
        <v>1.75</v>
      </c>
      <c r="AC252" s="99">
        <v>3.8433333333333333</v>
      </c>
      <c r="AD252" s="99">
        <v>2.75</v>
      </c>
      <c r="AE252" s="92">
        <v>1144.5833333333333</v>
      </c>
      <c r="AF252" s="92">
        <v>428333.33333333331</v>
      </c>
      <c r="AG252" s="100">
        <v>6.4108333333333327</v>
      </c>
      <c r="AH252" s="92">
        <v>2016.5123729520571</v>
      </c>
      <c r="AI252" s="99" t="s">
        <v>810</v>
      </c>
      <c r="AJ252" s="99">
        <v>132.1657776960682</v>
      </c>
      <c r="AK252" s="99">
        <v>47.029758241295973</v>
      </c>
      <c r="AL252" s="99">
        <v>179.2</v>
      </c>
      <c r="AM252" s="99">
        <v>207.58244999999999</v>
      </c>
      <c r="AN252" s="99">
        <v>61.443333333333328</v>
      </c>
      <c r="AO252" s="101">
        <v>3.153</v>
      </c>
      <c r="AP252" s="99">
        <v>136.5</v>
      </c>
      <c r="AQ252" s="99">
        <v>124.57</v>
      </c>
      <c r="AR252" s="99">
        <v>98.00333333333333</v>
      </c>
      <c r="AS252" s="99">
        <v>10.26</v>
      </c>
      <c r="AT252" s="99">
        <v>494.46666666666664</v>
      </c>
      <c r="AU252" s="99">
        <v>5.0633333333333335</v>
      </c>
      <c r="AV252" s="99">
        <v>13.76</v>
      </c>
      <c r="AW252" s="99">
        <v>4.6233333333333331</v>
      </c>
      <c r="AX252" s="99">
        <v>21.943333333333332</v>
      </c>
      <c r="AY252" s="99">
        <v>42.5</v>
      </c>
      <c r="AZ252" s="99">
        <v>3.5633333333333339</v>
      </c>
      <c r="BA252" s="99">
        <v>1.0933333333333335</v>
      </c>
      <c r="BB252" s="99">
        <v>14.726666666666667</v>
      </c>
      <c r="BC252" s="99">
        <v>38.416666666666664</v>
      </c>
      <c r="BD252" s="99">
        <v>29.493333333333329</v>
      </c>
      <c r="BE252" s="99">
        <v>32.366666666666667</v>
      </c>
      <c r="BF252" s="99">
        <v>100</v>
      </c>
      <c r="BG252" s="99">
        <v>8.99</v>
      </c>
      <c r="BH252" s="99">
        <v>11.1</v>
      </c>
      <c r="BI252" s="99">
        <v>17.5</v>
      </c>
      <c r="BJ252" s="99">
        <v>3.49</v>
      </c>
      <c r="BK252" s="99">
        <v>52.776666666666664</v>
      </c>
      <c r="BL252" s="99">
        <v>10.323333333333334</v>
      </c>
      <c r="BM252" s="99">
        <v>11.61</v>
      </c>
    </row>
    <row r="253" spans="1:65" x14ac:dyDescent="0.35">
      <c r="A253" s="13">
        <v>4819124700</v>
      </c>
      <c r="B253" s="14" t="s">
        <v>579</v>
      </c>
      <c r="C253" s="14" t="s">
        <v>837</v>
      </c>
      <c r="D253" s="14" t="s">
        <v>908</v>
      </c>
      <c r="E253" s="99">
        <v>12.099997154572023</v>
      </c>
      <c r="F253" s="99">
        <v>4.7741525113093095</v>
      </c>
      <c r="G253" s="99">
        <v>4.883989224260147</v>
      </c>
      <c r="H253" s="99">
        <v>1.6634209379671423</v>
      </c>
      <c r="I253" s="99">
        <v>1.2061051762319288</v>
      </c>
      <c r="J253" s="99">
        <v>4.5754878621362778</v>
      </c>
      <c r="K253" s="99">
        <v>3.8998781242330054</v>
      </c>
      <c r="L253" s="99">
        <v>1.5938483753672446</v>
      </c>
      <c r="M253" s="99">
        <v>4.1119692832919563</v>
      </c>
      <c r="N253" s="99">
        <v>4.9011004720925397</v>
      </c>
      <c r="O253" s="99">
        <v>0.69093575118873762</v>
      </c>
      <c r="P253" s="99">
        <v>1.7514770359657217</v>
      </c>
      <c r="Q253" s="99">
        <v>4.1895772671842044</v>
      </c>
      <c r="R253" s="99">
        <v>4.3838793400079146</v>
      </c>
      <c r="S253" s="99">
        <v>5.8032536017212637</v>
      </c>
      <c r="T253" s="99">
        <v>3.9544584806906395</v>
      </c>
      <c r="U253" s="99">
        <v>5.1313115412005468</v>
      </c>
      <c r="V253" s="99">
        <v>1.506350734033062</v>
      </c>
      <c r="W253" s="99">
        <v>2.5133332701228164</v>
      </c>
      <c r="X253" s="99">
        <v>2.2496957192259033</v>
      </c>
      <c r="Y253" s="99">
        <v>20.202475217228375</v>
      </c>
      <c r="Z253" s="99">
        <v>7.0145025871684119</v>
      </c>
      <c r="AA253" s="99">
        <v>3.7388607011235653</v>
      </c>
      <c r="AB253" s="99">
        <v>1.6309665546912964</v>
      </c>
      <c r="AC253" s="99">
        <v>3.8111155583862004</v>
      </c>
      <c r="AD253" s="99">
        <v>2.7321856698599838</v>
      </c>
      <c r="AE253" s="92">
        <v>1237.4972171624602</v>
      </c>
      <c r="AF253" s="92">
        <v>503671.91377498582</v>
      </c>
      <c r="AG253" s="100">
        <v>6.3932207068621585</v>
      </c>
      <c r="AH253" s="92">
        <v>2358.6931177949118</v>
      </c>
      <c r="AI253" s="99" t="s">
        <v>810</v>
      </c>
      <c r="AJ253" s="99">
        <v>142.76995852253359</v>
      </c>
      <c r="AK253" s="99">
        <v>78.373361116826899</v>
      </c>
      <c r="AL253" s="99">
        <v>221.14000000000001</v>
      </c>
      <c r="AM253" s="99">
        <v>201.59902243508051</v>
      </c>
      <c r="AN253" s="99">
        <v>60.588989613639576</v>
      </c>
      <c r="AO253" s="101">
        <v>3.1085742258923097</v>
      </c>
      <c r="AP253" s="99">
        <v>166.72133796618263</v>
      </c>
      <c r="AQ253" s="99">
        <v>166.71956503793646</v>
      </c>
      <c r="AR253" s="99">
        <v>110.39385854828815</v>
      </c>
      <c r="AS253" s="99">
        <v>10.686737807113623</v>
      </c>
      <c r="AT253" s="99">
        <v>477.00561913055981</v>
      </c>
      <c r="AU253" s="99">
        <v>5.7369182204234086</v>
      </c>
      <c r="AV253" s="99">
        <v>11.003156505383465</v>
      </c>
      <c r="AW253" s="99">
        <v>4.958729867619077</v>
      </c>
      <c r="AX253" s="99">
        <v>28.993885660141899</v>
      </c>
      <c r="AY253" s="99">
        <v>53.332876691901618</v>
      </c>
      <c r="AZ253" s="99">
        <v>3.7529499896004572</v>
      </c>
      <c r="BA253" s="99">
        <v>1.2559792411249429</v>
      </c>
      <c r="BB253" s="99">
        <v>11.839630749880842</v>
      </c>
      <c r="BC253" s="99">
        <v>32.06082865634648</v>
      </c>
      <c r="BD253" s="99">
        <v>24.048483747165914</v>
      </c>
      <c r="BE253" s="99">
        <v>34.115108141662795</v>
      </c>
      <c r="BF253" s="99">
        <v>86.723146253229558</v>
      </c>
      <c r="BG253" s="99">
        <v>3.5792442075550093</v>
      </c>
      <c r="BH253" s="99">
        <v>11.365532515227665</v>
      </c>
      <c r="BI253" s="99">
        <v>22.22160600389094</v>
      </c>
      <c r="BJ253" s="99">
        <v>3.7144877707051003</v>
      </c>
      <c r="BK253" s="99">
        <v>40.924074695445391</v>
      </c>
      <c r="BL253" s="99">
        <v>11.133909841855692</v>
      </c>
      <c r="BM253" s="99">
        <v>13.076882968958964</v>
      </c>
    </row>
    <row r="254" spans="1:65" x14ac:dyDescent="0.35">
      <c r="A254" s="13">
        <v>4819124770</v>
      </c>
      <c r="B254" s="14" t="s">
        <v>579</v>
      </c>
      <c r="C254" s="14" t="s">
        <v>837</v>
      </c>
      <c r="D254" s="14" t="s">
        <v>593</v>
      </c>
      <c r="E254" s="99">
        <v>13.191811204911742</v>
      </c>
      <c r="F254" s="99">
        <v>5.0262666666666664</v>
      </c>
      <c r="G254" s="99">
        <v>4.806525252525252</v>
      </c>
      <c r="H254" s="99">
        <v>1.6471238095238094</v>
      </c>
      <c r="I254" s="99">
        <v>1.2232786885245901</v>
      </c>
      <c r="J254" s="99">
        <v>4.5668100358422938</v>
      </c>
      <c r="K254" s="99">
        <v>3.9725185185185183</v>
      </c>
      <c r="L254" s="99">
        <v>1.6102380952380955</v>
      </c>
      <c r="M254" s="99">
        <v>4.2193687943262406</v>
      </c>
      <c r="N254" s="99">
        <v>4.9966512345679002</v>
      </c>
      <c r="O254" s="99">
        <v>0.5964219554030874</v>
      </c>
      <c r="P254" s="99">
        <v>1.8233333333333333</v>
      </c>
      <c r="Q254" s="99">
        <v>4.0471895424836601</v>
      </c>
      <c r="R254" s="99">
        <v>4.3533333333333326</v>
      </c>
      <c r="S254" s="99">
        <v>5.5417999999999994</v>
      </c>
      <c r="T254" s="99">
        <v>3.9020865800865803</v>
      </c>
      <c r="U254" s="99">
        <v>5.1709631019387112</v>
      </c>
      <c r="V254" s="99">
        <v>1.5033333333333332</v>
      </c>
      <c r="W254" s="99">
        <v>2.4865494791666669</v>
      </c>
      <c r="X254" s="99">
        <v>2.1862945736434107</v>
      </c>
      <c r="Y254" s="99">
        <v>19.690820358278923</v>
      </c>
      <c r="Z254" s="99">
        <v>7.0285041551246543</v>
      </c>
      <c r="AA254" s="99">
        <v>3.6905291005291008</v>
      </c>
      <c r="AB254" s="99">
        <v>1.7096969696969697</v>
      </c>
      <c r="AC254" s="99">
        <v>3.8380208333333337</v>
      </c>
      <c r="AD254" s="99">
        <v>2.7350062893081759</v>
      </c>
      <c r="AE254" s="92">
        <v>1790.6666666666667</v>
      </c>
      <c r="AF254" s="92">
        <v>688241.89</v>
      </c>
      <c r="AG254" s="100">
        <v>6.5719333333333338</v>
      </c>
      <c r="AH254" s="92">
        <v>3286.8207124971545</v>
      </c>
      <c r="AI254" s="99" t="s">
        <v>810</v>
      </c>
      <c r="AJ254" s="99">
        <v>151.62861161552644</v>
      </c>
      <c r="AK254" s="99">
        <v>78.982497340414554</v>
      </c>
      <c r="AL254" s="99">
        <v>230.61</v>
      </c>
      <c r="AM254" s="99">
        <v>208.70744999999999</v>
      </c>
      <c r="AN254" s="99">
        <v>63.1</v>
      </c>
      <c r="AO254" s="101">
        <v>3.0716333333333332</v>
      </c>
      <c r="AP254" s="99">
        <v>143.02666666666667</v>
      </c>
      <c r="AQ254" s="99">
        <v>158.63666666666668</v>
      </c>
      <c r="AR254" s="99">
        <v>139.33333333333331</v>
      </c>
      <c r="AS254" s="99">
        <v>10.588396226415094</v>
      </c>
      <c r="AT254" s="99">
        <v>368.77</v>
      </c>
      <c r="AU254" s="99">
        <v>4.17</v>
      </c>
      <c r="AV254" s="99">
        <v>11.540000000000001</v>
      </c>
      <c r="AW254" s="99">
        <v>4.1233333333333331</v>
      </c>
      <c r="AX254" s="99">
        <v>22.25</v>
      </c>
      <c r="AY254" s="99">
        <v>71.446666666666673</v>
      </c>
      <c r="AZ254" s="99">
        <v>3.6980620155038757</v>
      </c>
      <c r="BA254" s="99">
        <v>1.2324999999999999</v>
      </c>
      <c r="BB254" s="99">
        <v>13.736666666666666</v>
      </c>
      <c r="BC254" s="99">
        <v>36.26</v>
      </c>
      <c r="BD254" s="99">
        <v>29.463333333333335</v>
      </c>
      <c r="BE254" s="99">
        <v>30.540000000000003</v>
      </c>
      <c r="BF254" s="99">
        <v>217.76666666666665</v>
      </c>
      <c r="BG254" s="99">
        <v>16.546666666666667</v>
      </c>
      <c r="BH254" s="99">
        <v>12.613333333333335</v>
      </c>
      <c r="BI254" s="99">
        <v>21.33</v>
      </c>
      <c r="BJ254" s="99">
        <v>5</v>
      </c>
      <c r="BK254" s="99">
        <v>108.41666666666667</v>
      </c>
      <c r="BL254" s="99">
        <v>10.803214072748958</v>
      </c>
      <c r="BM254" s="99">
        <v>12.318626247122026</v>
      </c>
    </row>
    <row r="255" spans="1:65" x14ac:dyDescent="0.35">
      <c r="A255" s="13">
        <v>4841700810</v>
      </c>
      <c r="B255" s="14" t="s">
        <v>579</v>
      </c>
      <c r="C255" s="14" t="s">
        <v>614</v>
      </c>
      <c r="D255" s="14" t="s">
        <v>615</v>
      </c>
      <c r="E255" s="99">
        <v>13.37</v>
      </c>
      <c r="F255" s="99">
        <v>5.5017471264367828</v>
      </c>
      <c r="G255" s="99">
        <v>4.6499999999999995</v>
      </c>
      <c r="H255" s="99">
        <v>1.6666666666666667</v>
      </c>
      <c r="I255" s="99">
        <v>1.17</v>
      </c>
      <c r="J255" s="99">
        <v>4.58</v>
      </c>
      <c r="K255" s="99">
        <v>3.7366666666666664</v>
      </c>
      <c r="L255" s="99">
        <v>1.5766666666666669</v>
      </c>
      <c r="M255" s="99">
        <v>4.1500000000000004</v>
      </c>
      <c r="N255" s="99">
        <v>4.8599999999999994</v>
      </c>
      <c r="O255" s="99">
        <v>0.65566037735849048</v>
      </c>
      <c r="P255" s="99">
        <v>1.8233333333333333</v>
      </c>
      <c r="Q255" s="99">
        <v>3.8133333333333339</v>
      </c>
      <c r="R255" s="99">
        <v>4.3066666666666658</v>
      </c>
      <c r="S255" s="99">
        <v>5.336666666666666</v>
      </c>
      <c r="T255" s="99">
        <v>3.6066666666666669</v>
      </c>
      <c r="U255" s="99">
        <v>5.08</v>
      </c>
      <c r="V255" s="99">
        <v>1.4833333333333332</v>
      </c>
      <c r="W255" s="99">
        <v>2.3833333333333333</v>
      </c>
      <c r="X255" s="99">
        <v>2.0133333333333332</v>
      </c>
      <c r="Y255" s="99">
        <v>19.12</v>
      </c>
      <c r="Z255" s="99">
        <v>6.7233333333333336</v>
      </c>
      <c r="AA255" s="99">
        <v>3.3933333333333331</v>
      </c>
      <c r="AB255" s="99">
        <v>1.7133333333333336</v>
      </c>
      <c r="AC255" s="99">
        <v>3.7266666666666666</v>
      </c>
      <c r="AD255" s="99">
        <v>2.6966666666666668</v>
      </c>
      <c r="AE255" s="92">
        <v>1461.9166666666667</v>
      </c>
      <c r="AF255" s="92">
        <v>344587</v>
      </c>
      <c r="AG255" s="100">
        <v>6.8746</v>
      </c>
      <c r="AH255" s="92">
        <v>1699.6204482623159</v>
      </c>
      <c r="AI255" s="99" t="s">
        <v>810</v>
      </c>
      <c r="AJ255" s="99">
        <v>100.29088013778083</v>
      </c>
      <c r="AK255" s="99">
        <v>37.026985298882046</v>
      </c>
      <c r="AL255" s="99">
        <v>137.32</v>
      </c>
      <c r="AM255" s="99">
        <v>207.58244999999999</v>
      </c>
      <c r="AN255" s="99">
        <v>61.550000000000004</v>
      </c>
      <c r="AO255" s="101">
        <v>3.0645625000000005</v>
      </c>
      <c r="AP255" s="99">
        <v>134.65</v>
      </c>
      <c r="AQ255" s="99">
        <v>146.52333333333334</v>
      </c>
      <c r="AR255" s="99">
        <v>122.61</v>
      </c>
      <c r="AS255" s="99">
        <v>10.353333333333333</v>
      </c>
      <c r="AT255" s="99">
        <v>466.55666666666667</v>
      </c>
      <c r="AU255" s="99">
        <v>4.7733333333333334</v>
      </c>
      <c r="AV255" s="99">
        <v>11.643333333333333</v>
      </c>
      <c r="AW255" s="99">
        <v>5.0100000000000007</v>
      </c>
      <c r="AX255" s="99">
        <v>27.733333333333334</v>
      </c>
      <c r="AY255" s="99">
        <v>70.266666666666666</v>
      </c>
      <c r="AZ255" s="99">
        <v>3.61</v>
      </c>
      <c r="BA255" s="99">
        <v>1.1500000000000001</v>
      </c>
      <c r="BB255" s="99">
        <v>16.253333333333334</v>
      </c>
      <c r="BC255" s="99">
        <v>41.343333333333334</v>
      </c>
      <c r="BD255" s="99">
        <v>27.27333333333333</v>
      </c>
      <c r="BE255" s="99">
        <v>41.116666666666667</v>
      </c>
      <c r="BF255" s="99">
        <v>82.083333333333329</v>
      </c>
      <c r="BG255" s="99">
        <v>12.814166666666665</v>
      </c>
      <c r="BH255" s="99">
        <v>11.700000000000001</v>
      </c>
      <c r="BI255" s="99">
        <v>17.733333333333331</v>
      </c>
      <c r="BJ255" s="99">
        <v>3.8266666666666667</v>
      </c>
      <c r="BK255" s="99">
        <v>60.166666666666664</v>
      </c>
      <c r="BL255" s="99">
        <v>10.473333333333334</v>
      </c>
      <c r="BM255" s="99">
        <v>10.126666666666667</v>
      </c>
    </row>
    <row r="256" spans="1:65" x14ac:dyDescent="0.35">
      <c r="A256" s="13">
        <v>4828660880</v>
      </c>
      <c r="B256" s="14" t="s">
        <v>579</v>
      </c>
      <c r="C256" s="14" t="s">
        <v>600</v>
      </c>
      <c r="D256" s="14" t="s">
        <v>601</v>
      </c>
      <c r="E256" s="99">
        <v>13.198333333333332</v>
      </c>
      <c r="F256" s="99">
        <v>4.9283424657534241</v>
      </c>
      <c r="G256" s="99">
        <v>4.5766666666666671</v>
      </c>
      <c r="H256" s="99">
        <v>1.5716666666666665</v>
      </c>
      <c r="I256" s="99">
        <v>1.1466666666666665</v>
      </c>
      <c r="J256" s="99">
        <v>4.5699999999999994</v>
      </c>
      <c r="K256" s="99">
        <v>3.31</v>
      </c>
      <c r="L256" s="99">
        <v>1.4883333333333333</v>
      </c>
      <c r="M256" s="99">
        <v>4.2599999999999989</v>
      </c>
      <c r="N256" s="99">
        <v>4.5550000000000006</v>
      </c>
      <c r="O256" s="99">
        <v>0.56779418002435644</v>
      </c>
      <c r="P256" s="99">
        <v>1.7183333333333335</v>
      </c>
      <c r="Q256" s="99">
        <v>3.8066666666666666</v>
      </c>
      <c r="R256" s="99">
        <v>4.203333333333334</v>
      </c>
      <c r="S256" s="99">
        <v>5.1733333333333329</v>
      </c>
      <c r="T256" s="99">
        <v>3.3249999999999997</v>
      </c>
      <c r="U256" s="99">
        <v>4.9433333333333325</v>
      </c>
      <c r="V256" s="99">
        <v>1.4450000000000001</v>
      </c>
      <c r="W256" s="99">
        <v>2.3933333333333331</v>
      </c>
      <c r="X256" s="99">
        <v>1.9566666666666668</v>
      </c>
      <c r="Y256" s="99">
        <v>18.826666666666668</v>
      </c>
      <c r="Z256" s="99">
        <v>6.44</v>
      </c>
      <c r="AA256" s="99">
        <v>3.3833333333333333</v>
      </c>
      <c r="AB256" s="99">
        <v>1.5833333333333333</v>
      </c>
      <c r="AC256" s="99">
        <v>3.6133333333333333</v>
      </c>
      <c r="AD256" s="99">
        <v>2.6116666666666668</v>
      </c>
      <c r="AE256" s="92">
        <v>1401.0233333333333</v>
      </c>
      <c r="AF256" s="92">
        <v>411449</v>
      </c>
      <c r="AG256" s="100">
        <v>6.5037666666666665</v>
      </c>
      <c r="AH256" s="92">
        <v>1951.0731604626956</v>
      </c>
      <c r="AI256" s="99" t="s">
        <v>810</v>
      </c>
      <c r="AJ256" s="99">
        <v>141.98358846600743</v>
      </c>
      <c r="AK256" s="99">
        <v>75.72514672078789</v>
      </c>
      <c r="AL256" s="99">
        <v>217.70999999999998</v>
      </c>
      <c r="AM256" s="99">
        <v>201.96735000000001</v>
      </c>
      <c r="AN256" s="99">
        <v>57.199999999999996</v>
      </c>
      <c r="AO256" s="101">
        <v>3.0316666666666663</v>
      </c>
      <c r="AP256" s="99">
        <v>132</v>
      </c>
      <c r="AQ256" s="99">
        <v>171.13666666666666</v>
      </c>
      <c r="AR256" s="99">
        <v>108.33333333333333</v>
      </c>
      <c r="AS256" s="99">
        <v>10.156666666666666</v>
      </c>
      <c r="AT256" s="99">
        <v>481.6033333333333</v>
      </c>
      <c r="AU256" s="99">
        <v>4.7666666666666666</v>
      </c>
      <c r="AV256" s="99">
        <v>11.323333333333332</v>
      </c>
      <c r="AW256" s="99">
        <v>4.9466666666666672</v>
      </c>
      <c r="AX256" s="99">
        <v>20.776666666666667</v>
      </c>
      <c r="AY256" s="99">
        <v>43.669999999999995</v>
      </c>
      <c r="AZ256" s="99">
        <v>3.6033333333333335</v>
      </c>
      <c r="BA256" s="99">
        <v>1.0600000000000003</v>
      </c>
      <c r="BB256" s="99">
        <v>14.353333333333333</v>
      </c>
      <c r="BC256" s="99">
        <v>42.5</v>
      </c>
      <c r="BD256" s="99">
        <v>23.86</v>
      </c>
      <c r="BE256" s="99">
        <v>31.896666666666665</v>
      </c>
      <c r="BF256" s="99">
        <v>72.5</v>
      </c>
      <c r="BG256" s="99">
        <v>8</v>
      </c>
      <c r="BH256" s="99">
        <v>9.5</v>
      </c>
      <c r="BI256" s="99">
        <v>13.696666666666667</v>
      </c>
      <c r="BJ256" s="99">
        <v>3.7733333333333334</v>
      </c>
      <c r="BK256" s="99">
        <v>55.75</v>
      </c>
      <c r="BL256" s="99">
        <v>10.496666666666668</v>
      </c>
      <c r="BM256" s="99">
        <v>10.6</v>
      </c>
    </row>
    <row r="257" spans="1:65" x14ac:dyDescent="0.35">
      <c r="A257" s="13">
        <v>4846340940</v>
      </c>
      <c r="B257" s="14" t="s">
        <v>579</v>
      </c>
      <c r="C257" s="14" t="s">
        <v>616</v>
      </c>
      <c r="D257" s="14" t="s">
        <v>617</v>
      </c>
      <c r="E257" s="99">
        <v>13.266666666666666</v>
      </c>
      <c r="F257" s="99">
        <v>5.4995350360183366</v>
      </c>
      <c r="G257" s="99">
        <v>4.9799999999999995</v>
      </c>
      <c r="H257" s="99">
        <v>1.58</v>
      </c>
      <c r="I257" s="99">
        <v>1.1933333333333334</v>
      </c>
      <c r="J257" s="99">
        <v>4.5433333333333339</v>
      </c>
      <c r="K257" s="99">
        <v>3.9800000000000004</v>
      </c>
      <c r="L257" s="99">
        <v>1.6466666666666667</v>
      </c>
      <c r="M257" s="99">
        <v>4.3533333333333335</v>
      </c>
      <c r="N257" s="99">
        <v>5.0466666666666669</v>
      </c>
      <c r="O257" s="99">
        <v>0.72210290406137434</v>
      </c>
      <c r="P257" s="99">
        <v>1.8</v>
      </c>
      <c r="Q257" s="99">
        <v>3.8633333333333333</v>
      </c>
      <c r="R257" s="99">
        <v>4.3500000000000005</v>
      </c>
      <c r="S257" s="99">
        <v>5.543333333333333</v>
      </c>
      <c r="T257" s="99">
        <v>3.94</v>
      </c>
      <c r="U257" s="99">
        <v>5.0666666666666664</v>
      </c>
      <c r="V257" s="99">
        <v>1.4833333333333332</v>
      </c>
      <c r="W257" s="99">
        <v>2.5333333333333332</v>
      </c>
      <c r="X257" s="99">
        <v>2.02</v>
      </c>
      <c r="Y257" s="99">
        <v>18.843333333333334</v>
      </c>
      <c r="Z257" s="99">
        <v>6.496666666666667</v>
      </c>
      <c r="AA257" s="99">
        <v>3.7533333333333334</v>
      </c>
      <c r="AB257" s="99">
        <v>1.7066666666666668</v>
      </c>
      <c r="AC257" s="99">
        <v>3.7833333333333332</v>
      </c>
      <c r="AD257" s="99">
        <v>2.7033333333333331</v>
      </c>
      <c r="AE257" s="92">
        <v>1588.4166666666667</v>
      </c>
      <c r="AF257" s="92">
        <v>422077</v>
      </c>
      <c r="AG257" s="100">
        <v>6.572916666666667</v>
      </c>
      <c r="AH257" s="92">
        <v>2017.5419814750578</v>
      </c>
      <c r="AI257" s="99" t="s">
        <v>810</v>
      </c>
      <c r="AJ257" s="99">
        <v>135.28605902079309</v>
      </c>
      <c r="AK257" s="99">
        <v>74.626777963317792</v>
      </c>
      <c r="AL257" s="99">
        <v>209.92</v>
      </c>
      <c r="AM257" s="99">
        <v>199.9254</v>
      </c>
      <c r="AN257" s="99">
        <v>79.113333333333344</v>
      </c>
      <c r="AO257" s="101">
        <v>3.0834999999999995</v>
      </c>
      <c r="AP257" s="99">
        <v>126.64</v>
      </c>
      <c r="AQ257" s="99">
        <v>111.98333333333333</v>
      </c>
      <c r="AR257" s="99">
        <v>120.97333333333334</v>
      </c>
      <c r="AS257" s="99">
        <v>10.416666666666666</v>
      </c>
      <c r="AT257" s="99">
        <v>526.57333333333327</v>
      </c>
      <c r="AU257" s="99">
        <v>4.956666666666667</v>
      </c>
      <c r="AV257" s="99">
        <v>11.49</v>
      </c>
      <c r="AW257" s="99">
        <v>4.9533333333333331</v>
      </c>
      <c r="AX257" s="99">
        <v>26.75</v>
      </c>
      <c r="AY257" s="99">
        <v>54.443333333333328</v>
      </c>
      <c r="AZ257" s="99">
        <v>3.7300000000000004</v>
      </c>
      <c r="BA257" s="99">
        <v>1.22</v>
      </c>
      <c r="BB257" s="99">
        <v>13.49</v>
      </c>
      <c r="BC257" s="99">
        <v>38.616666666666667</v>
      </c>
      <c r="BD257" s="99">
        <v>26.650000000000002</v>
      </c>
      <c r="BE257" s="99">
        <v>31.283333333333331</v>
      </c>
      <c r="BF257" s="99">
        <v>104.35333333333334</v>
      </c>
      <c r="BG257" s="99">
        <v>12.361111111111109</v>
      </c>
      <c r="BH257" s="99">
        <v>9.7733333333333334</v>
      </c>
      <c r="BI257" s="99">
        <v>9.7233333333333345</v>
      </c>
      <c r="BJ257" s="99">
        <v>3.0833333333333335</v>
      </c>
      <c r="BK257" s="99">
        <v>72.45</v>
      </c>
      <c r="BL257" s="99">
        <v>10.436666666666667</v>
      </c>
      <c r="BM257" s="99">
        <v>12.193333333333333</v>
      </c>
    </row>
    <row r="258" spans="1:65" x14ac:dyDescent="0.35">
      <c r="A258" s="13">
        <v>4847380970</v>
      </c>
      <c r="B258" s="14" t="s">
        <v>579</v>
      </c>
      <c r="C258" s="14" t="s">
        <v>618</v>
      </c>
      <c r="D258" s="14" t="s">
        <v>619</v>
      </c>
      <c r="E258" s="99">
        <v>13.094999999999999</v>
      </c>
      <c r="F258" s="99">
        <v>5.4316804407713493</v>
      </c>
      <c r="G258" s="99">
        <v>4.62</v>
      </c>
      <c r="H258" s="99">
        <v>1.5783333333333331</v>
      </c>
      <c r="I258" s="99">
        <v>1.1366666666666667</v>
      </c>
      <c r="J258" s="99">
        <v>4.6000000000000005</v>
      </c>
      <c r="K258" s="99">
        <v>3.4849999999999999</v>
      </c>
      <c r="L258" s="99">
        <v>1.5033333333333332</v>
      </c>
      <c r="M258" s="99">
        <v>4.3866666666666667</v>
      </c>
      <c r="N258" s="99">
        <v>4.5450000000000008</v>
      </c>
      <c r="O258" s="99">
        <v>0.62600447063853881</v>
      </c>
      <c r="P258" s="99">
        <v>1.7216666666666667</v>
      </c>
      <c r="Q258" s="99">
        <v>3.7466666666666666</v>
      </c>
      <c r="R258" s="99">
        <v>4.206666666666667</v>
      </c>
      <c r="S258" s="99">
        <v>5.4066666666666663</v>
      </c>
      <c r="T258" s="99">
        <v>3.4166666666666665</v>
      </c>
      <c r="U258" s="99">
        <v>4.9716666666666667</v>
      </c>
      <c r="V258" s="99">
        <v>1.4533333333333331</v>
      </c>
      <c r="W258" s="99">
        <v>2.4116666666666666</v>
      </c>
      <c r="X258" s="99">
        <v>1.9266666666666667</v>
      </c>
      <c r="Y258" s="99">
        <v>18.680000000000003</v>
      </c>
      <c r="Z258" s="99">
        <v>6.6216666666666661</v>
      </c>
      <c r="AA258" s="99">
        <v>3.47</v>
      </c>
      <c r="AB258" s="99">
        <v>1.5733333333333333</v>
      </c>
      <c r="AC258" s="99">
        <v>3.5716666666666668</v>
      </c>
      <c r="AD258" s="99">
        <v>2.6166666666666667</v>
      </c>
      <c r="AE258" s="92">
        <v>1263.5233333333333</v>
      </c>
      <c r="AF258" s="92">
        <v>393400</v>
      </c>
      <c r="AG258" s="100">
        <v>6.6386111111111106</v>
      </c>
      <c r="AH258" s="92">
        <v>1893.1818017931139</v>
      </c>
      <c r="AI258" s="99" t="s">
        <v>810</v>
      </c>
      <c r="AJ258" s="99">
        <v>137.45507047983284</v>
      </c>
      <c r="AK258" s="99">
        <v>75.231396776425044</v>
      </c>
      <c r="AL258" s="99">
        <v>212.69</v>
      </c>
      <c r="AM258" s="99">
        <v>207.95744999999999</v>
      </c>
      <c r="AN258" s="99">
        <v>56.699999999999996</v>
      </c>
      <c r="AO258" s="101">
        <v>3.0985</v>
      </c>
      <c r="AP258" s="99">
        <v>106.86666666666667</v>
      </c>
      <c r="AQ258" s="99">
        <v>106.76666666666667</v>
      </c>
      <c r="AR258" s="99">
        <v>108.55666666666667</v>
      </c>
      <c r="AS258" s="99">
        <v>10.163333333333332</v>
      </c>
      <c r="AT258" s="99">
        <v>491.0333333333333</v>
      </c>
      <c r="AU258" s="99">
        <v>4.6166666666666671</v>
      </c>
      <c r="AV258" s="99">
        <v>12.506666666666668</v>
      </c>
      <c r="AW258" s="99">
        <v>4.703333333333334</v>
      </c>
      <c r="AX258" s="99">
        <v>18.64</v>
      </c>
      <c r="AY258" s="99">
        <v>40.423333333333332</v>
      </c>
      <c r="AZ258" s="99">
        <v>3.6333333333333333</v>
      </c>
      <c r="BA258" s="99">
        <v>1.06</v>
      </c>
      <c r="BB258" s="99">
        <v>14.323333333333332</v>
      </c>
      <c r="BC258" s="99">
        <v>51.966666666666669</v>
      </c>
      <c r="BD258" s="99">
        <v>37.580000000000005</v>
      </c>
      <c r="BE258" s="99">
        <v>51.75</v>
      </c>
      <c r="BF258" s="99">
        <v>105.94333333333333</v>
      </c>
      <c r="BG258" s="99">
        <v>8.8838888888888885</v>
      </c>
      <c r="BH258" s="99">
        <v>9.61</v>
      </c>
      <c r="BI258" s="99">
        <v>18.5</v>
      </c>
      <c r="BJ258" s="99">
        <v>3.78</v>
      </c>
      <c r="BK258" s="99">
        <v>55.226666666666667</v>
      </c>
      <c r="BL258" s="99">
        <v>10.32</v>
      </c>
      <c r="BM258" s="99">
        <v>11.35</v>
      </c>
    </row>
    <row r="259" spans="1:65" x14ac:dyDescent="0.35">
      <c r="A259" s="13">
        <v>4848660990</v>
      </c>
      <c r="B259" s="14" t="s">
        <v>579</v>
      </c>
      <c r="C259" s="14" t="s">
        <v>620</v>
      </c>
      <c r="D259" s="14" t="s">
        <v>621</v>
      </c>
      <c r="E259" s="99">
        <v>13.736464174085695</v>
      </c>
      <c r="F259" s="99">
        <v>5.7948732590635847</v>
      </c>
      <c r="G259" s="99">
        <v>4.5797909720413452</v>
      </c>
      <c r="H259" s="99">
        <v>1.4156190097263164</v>
      </c>
      <c r="I259" s="99">
        <v>1.0888681153258764</v>
      </c>
      <c r="J259" s="99">
        <v>4.5098367862219613</v>
      </c>
      <c r="K259" s="99">
        <v>4.1826882491248769</v>
      </c>
      <c r="L259" s="99">
        <v>1.6828151902357984</v>
      </c>
      <c r="M259" s="99">
        <v>4.1453199460496259</v>
      </c>
      <c r="N259" s="99">
        <v>4.826863027386378</v>
      </c>
      <c r="O259" s="99">
        <v>0.72006704137402044</v>
      </c>
      <c r="P259" s="99">
        <v>1.8441893015937421</v>
      </c>
      <c r="Q259" s="99">
        <v>3.7246182859575705</v>
      </c>
      <c r="R259" s="99">
        <v>4.5466104979980528</v>
      </c>
      <c r="S259" s="99">
        <v>6.0230468165742082</v>
      </c>
      <c r="T259" s="99">
        <v>3.9353914557034009</v>
      </c>
      <c r="U259" s="99">
        <v>5.1981950665303698</v>
      </c>
      <c r="V259" s="99">
        <v>1.4653968511141884</v>
      </c>
      <c r="W259" s="99">
        <v>2.3188389168103569</v>
      </c>
      <c r="X259" s="99">
        <v>1.9273451090961655</v>
      </c>
      <c r="Y259" s="99">
        <v>18.814764625284855</v>
      </c>
      <c r="Z259" s="99">
        <v>7.1603428633792214</v>
      </c>
      <c r="AA259" s="99">
        <v>3.6332348582270213</v>
      </c>
      <c r="AB259" s="99">
        <v>1.7169132232482687</v>
      </c>
      <c r="AC259" s="99">
        <v>3.8583681289159668</v>
      </c>
      <c r="AD259" s="99">
        <v>2.7242146075939266</v>
      </c>
      <c r="AE259" s="92">
        <v>841.16956488201959</v>
      </c>
      <c r="AF259" s="92">
        <v>435226.01664921717</v>
      </c>
      <c r="AG259" s="100">
        <v>6.730112425894089</v>
      </c>
      <c r="AH259" s="92">
        <v>2118.4894146442089</v>
      </c>
      <c r="AI259" s="99" t="s">
        <v>810</v>
      </c>
      <c r="AJ259" s="99">
        <v>121.20804736881151</v>
      </c>
      <c r="AK259" s="99">
        <v>88.278343527035688</v>
      </c>
      <c r="AL259" s="99">
        <v>209.49</v>
      </c>
      <c r="AM259" s="99">
        <v>212.65914293842891</v>
      </c>
      <c r="AN259" s="99">
        <v>57.351895002000269</v>
      </c>
      <c r="AO259" s="101">
        <v>3.1250317730704888</v>
      </c>
      <c r="AP259" s="99">
        <v>111.40170710442311</v>
      </c>
      <c r="AQ259" s="99">
        <v>126.36358249284416</v>
      </c>
      <c r="AR259" s="99">
        <v>110.45364556365456</v>
      </c>
      <c r="AS259" s="99">
        <v>10.291911376224457</v>
      </c>
      <c r="AT259" s="99">
        <v>490.59988474446828</v>
      </c>
      <c r="AU259" s="99">
        <v>5.3405387711613415</v>
      </c>
      <c r="AV259" s="99">
        <v>12.066442022469831</v>
      </c>
      <c r="AW259" s="99">
        <v>5.1198659375142306</v>
      </c>
      <c r="AX259" s="99">
        <v>18.953225927910875</v>
      </c>
      <c r="AY259" s="99">
        <v>38.778620401235685</v>
      </c>
      <c r="AZ259" s="99">
        <v>3.8227138846944975</v>
      </c>
      <c r="BA259" s="99">
        <v>1.1548673663583748</v>
      </c>
      <c r="BB259" s="99">
        <v>10.639631015903458</v>
      </c>
      <c r="BC259" s="99">
        <v>24.567850509393779</v>
      </c>
      <c r="BD259" s="99">
        <v>18.095060855767017</v>
      </c>
      <c r="BE259" s="99">
        <v>25.908891769370268</v>
      </c>
      <c r="BF259" s="99">
        <v>80.957675201680857</v>
      </c>
      <c r="BG259" s="99">
        <v>10.682434270349667</v>
      </c>
      <c r="BH259" s="99">
        <v>12.264514810062771</v>
      </c>
      <c r="BI259" s="99">
        <v>15.228368014541692</v>
      </c>
      <c r="BJ259" s="99">
        <v>3.7752694370998565</v>
      </c>
      <c r="BK259" s="99">
        <v>56.55849179951668</v>
      </c>
      <c r="BL259" s="99">
        <v>10.969399248559069</v>
      </c>
      <c r="BM259" s="99">
        <v>11.973424829864058</v>
      </c>
    </row>
    <row r="260" spans="1:65" x14ac:dyDescent="0.35">
      <c r="A260" s="13">
        <v>4916260300</v>
      </c>
      <c r="B260" s="14" t="s">
        <v>622</v>
      </c>
      <c r="C260" s="14" t="s">
        <v>623</v>
      </c>
      <c r="D260" s="14" t="s">
        <v>624</v>
      </c>
      <c r="E260" s="99">
        <v>13.633333333333335</v>
      </c>
      <c r="F260" s="99">
        <v>5.6068500327439423</v>
      </c>
      <c r="G260" s="99">
        <v>4.5266666666666664</v>
      </c>
      <c r="H260" s="99">
        <v>1.7178801120448199</v>
      </c>
      <c r="I260" s="99">
        <v>1.24</v>
      </c>
      <c r="J260" s="99">
        <v>4.5333333333333341</v>
      </c>
      <c r="K260" s="99">
        <v>3.6466666666666669</v>
      </c>
      <c r="L260" s="99">
        <v>1.57</v>
      </c>
      <c r="M260" s="99">
        <v>3.84</v>
      </c>
      <c r="N260" s="99">
        <v>4.62</v>
      </c>
      <c r="O260" s="99">
        <v>0.69</v>
      </c>
      <c r="P260" s="99">
        <v>1.9466666666666665</v>
      </c>
      <c r="Q260" s="99">
        <v>4.47</v>
      </c>
      <c r="R260" s="99">
        <v>4.1466666666666674</v>
      </c>
      <c r="S260" s="99">
        <v>6.0466666666666669</v>
      </c>
      <c r="T260" s="99">
        <v>3.7333333333333329</v>
      </c>
      <c r="U260" s="99">
        <v>5.0199999999999996</v>
      </c>
      <c r="V260" s="99">
        <v>1.4466666666666665</v>
      </c>
      <c r="W260" s="99">
        <v>2.3733333333333331</v>
      </c>
      <c r="X260" s="99">
        <v>2.27</v>
      </c>
      <c r="Y260" s="99">
        <v>21.273333333333333</v>
      </c>
      <c r="Z260" s="99">
        <v>6.71</v>
      </c>
      <c r="AA260" s="99">
        <v>3.6333333333333333</v>
      </c>
      <c r="AB260" s="99">
        <v>1.7333333333333334</v>
      </c>
      <c r="AC260" s="99">
        <v>3.6533333333333338</v>
      </c>
      <c r="AD260" s="99">
        <v>2.7133333333333329</v>
      </c>
      <c r="AE260" s="92">
        <v>1133.5</v>
      </c>
      <c r="AF260" s="92">
        <v>523764</v>
      </c>
      <c r="AG260" s="100">
        <v>6.3474333333333339</v>
      </c>
      <c r="AH260" s="92">
        <v>2446.6932701900264</v>
      </c>
      <c r="AI260" s="99" t="s">
        <v>810</v>
      </c>
      <c r="AJ260" s="99">
        <v>121.98662669082496</v>
      </c>
      <c r="AK260" s="99">
        <v>51.851600134605995</v>
      </c>
      <c r="AL260" s="99">
        <v>173.84</v>
      </c>
      <c r="AM260" s="99">
        <v>191.46450000000002</v>
      </c>
      <c r="AN260" s="99">
        <v>59.973333333333329</v>
      </c>
      <c r="AO260" s="101">
        <v>3.6326666666666667</v>
      </c>
      <c r="AP260" s="99">
        <v>97.25</v>
      </c>
      <c r="AQ260" s="99">
        <v>100.33</v>
      </c>
      <c r="AR260" s="99">
        <v>91.116666666666674</v>
      </c>
      <c r="AS260" s="99">
        <v>10.613333333333333</v>
      </c>
      <c r="AT260" s="99">
        <v>513.30000000000007</v>
      </c>
      <c r="AU260" s="99">
        <v>5.0733333333333333</v>
      </c>
      <c r="AV260" s="99">
        <v>12.39</v>
      </c>
      <c r="AW260" s="99">
        <v>4.99</v>
      </c>
      <c r="AX260" s="99">
        <v>22.233333333333331</v>
      </c>
      <c r="AY260" s="99">
        <v>32.573333333333331</v>
      </c>
      <c r="AZ260" s="99">
        <v>3.6131669832734219</v>
      </c>
      <c r="BA260" s="99">
        <v>1.0633333333333332</v>
      </c>
      <c r="BB260" s="99">
        <v>16.636666666666667</v>
      </c>
      <c r="BC260" s="99">
        <v>51.863333333333337</v>
      </c>
      <c r="BD260" s="99">
        <v>38.35</v>
      </c>
      <c r="BE260" s="99">
        <v>50.359999999999992</v>
      </c>
      <c r="BF260" s="99">
        <v>84.723333333333343</v>
      </c>
      <c r="BG260" s="99">
        <v>6.6583333333333341</v>
      </c>
      <c r="BH260" s="99">
        <v>11.806666666666667</v>
      </c>
      <c r="BI260" s="99">
        <v>14.333333333333334</v>
      </c>
      <c r="BJ260" s="99">
        <v>3.2066666666666666</v>
      </c>
      <c r="BK260" s="99">
        <v>55.5</v>
      </c>
      <c r="BL260" s="99">
        <v>10.930000000000001</v>
      </c>
      <c r="BM260" s="99">
        <v>11.150579911993402</v>
      </c>
    </row>
    <row r="261" spans="1:65" x14ac:dyDescent="0.35">
      <c r="A261" s="13">
        <v>4936260500</v>
      </c>
      <c r="B261" s="14" t="s">
        <v>622</v>
      </c>
      <c r="C261" s="14" t="s">
        <v>625</v>
      </c>
      <c r="D261" s="14" t="s">
        <v>626</v>
      </c>
      <c r="E261" s="99">
        <v>14.020000000000001</v>
      </c>
      <c r="F261" s="99">
        <v>6.1817201998572449</v>
      </c>
      <c r="G261" s="99">
        <v>4.9400000000000004</v>
      </c>
      <c r="H261" s="99">
        <v>1.4154117647058824</v>
      </c>
      <c r="I261" s="99">
        <v>1.2633333333333334</v>
      </c>
      <c r="J261" s="99">
        <v>4.6833333333333336</v>
      </c>
      <c r="K261" s="99">
        <v>3.976666666666667</v>
      </c>
      <c r="L261" s="99">
        <v>1.6133333333333333</v>
      </c>
      <c r="M261" s="99">
        <v>4.3466666666666667</v>
      </c>
      <c r="N261" s="99">
        <v>4.6066666666666665</v>
      </c>
      <c r="O261" s="99">
        <v>0.69</v>
      </c>
      <c r="P261" s="99">
        <v>1.9433333333333334</v>
      </c>
      <c r="Q261" s="99">
        <v>4.3500000000000005</v>
      </c>
      <c r="R261" s="99">
        <v>4.3033333333333337</v>
      </c>
      <c r="S261" s="99">
        <v>6.4899999999999993</v>
      </c>
      <c r="T261" s="99">
        <v>4</v>
      </c>
      <c r="U261" s="99">
        <v>5.123333333333334</v>
      </c>
      <c r="V261" s="99">
        <v>1.4566666666666663</v>
      </c>
      <c r="W261" s="99">
        <v>2.4133333333333336</v>
      </c>
      <c r="X261" s="99">
        <v>2.2866666666666666</v>
      </c>
      <c r="Y261" s="99">
        <v>20.623333333333331</v>
      </c>
      <c r="Z261" s="99">
        <v>6.9233333333333329</v>
      </c>
      <c r="AA261" s="99">
        <v>3.6433333333333331</v>
      </c>
      <c r="AB261" s="99">
        <v>1.8399999999999999</v>
      </c>
      <c r="AC261" s="99">
        <v>3.8733333333333335</v>
      </c>
      <c r="AD261" s="99">
        <v>2.8033333333333332</v>
      </c>
      <c r="AE261" s="92">
        <v>1473.2433333333331</v>
      </c>
      <c r="AF261" s="92">
        <v>513665</v>
      </c>
      <c r="AG261" s="100">
        <v>6.6211000000000011</v>
      </c>
      <c r="AH261" s="92">
        <v>2471.7937245714361</v>
      </c>
      <c r="AI261" s="99" t="s">
        <v>810</v>
      </c>
      <c r="AJ261" s="99">
        <v>72.129123319541421</v>
      </c>
      <c r="AK261" s="99">
        <v>103.98835954746239</v>
      </c>
      <c r="AL261" s="99">
        <v>176.12</v>
      </c>
      <c r="AM261" s="99">
        <v>192.69404999999998</v>
      </c>
      <c r="AN261" s="99">
        <v>58.766666666666659</v>
      </c>
      <c r="AO261" s="101">
        <v>3.5078333333333336</v>
      </c>
      <c r="AP261" s="99">
        <v>113.53000000000002</v>
      </c>
      <c r="AQ261" s="99">
        <v>125.50999999999999</v>
      </c>
      <c r="AR261" s="99">
        <v>77.36666666666666</v>
      </c>
      <c r="AS261" s="99">
        <v>10.71</v>
      </c>
      <c r="AT261" s="99">
        <v>532.8033333333334</v>
      </c>
      <c r="AU261" s="99">
        <v>4.8966666666666665</v>
      </c>
      <c r="AV261" s="99">
        <v>11.99</v>
      </c>
      <c r="AW261" s="99">
        <v>4.9633333333333329</v>
      </c>
      <c r="AX261" s="99">
        <v>21.349999999999998</v>
      </c>
      <c r="AY261" s="99">
        <v>52.166666666666664</v>
      </c>
      <c r="AZ261" s="99">
        <v>3.64</v>
      </c>
      <c r="BA261" s="99">
        <v>1.17</v>
      </c>
      <c r="BB261" s="99">
        <v>18.996666666666666</v>
      </c>
      <c r="BC261" s="99">
        <v>49.066666666666663</v>
      </c>
      <c r="BD261" s="99">
        <v>42.463333333333331</v>
      </c>
      <c r="BE261" s="99">
        <v>48.776666666666664</v>
      </c>
      <c r="BF261" s="99">
        <v>96.350000000000009</v>
      </c>
      <c r="BG261" s="99">
        <v>6.6583333333333341</v>
      </c>
      <c r="BH261" s="99">
        <v>11.203333333333333</v>
      </c>
      <c r="BI261" s="99">
        <v>16.966666666666665</v>
      </c>
      <c r="BJ261" s="99">
        <v>3.4600000000000004</v>
      </c>
      <c r="BK261" s="99">
        <v>63.833333333333336</v>
      </c>
      <c r="BL261" s="99">
        <v>11.026666666666666</v>
      </c>
      <c r="BM261" s="99">
        <v>10.093419232416858</v>
      </c>
    </row>
    <row r="262" spans="1:65" x14ac:dyDescent="0.35">
      <c r="A262" s="13">
        <v>4939340800</v>
      </c>
      <c r="B262" s="14" t="s">
        <v>622</v>
      </c>
      <c r="C262" s="14" t="s">
        <v>627</v>
      </c>
      <c r="D262" s="14" t="s">
        <v>628</v>
      </c>
      <c r="E262" s="99">
        <v>13.9</v>
      </c>
      <c r="F262" s="99">
        <v>5.7885592665356898</v>
      </c>
      <c r="G262" s="99">
        <v>4.7833333333333323</v>
      </c>
      <c r="H262" s="99">
        <v>1.3860392156862744</v>
      </c>
      <c r="I262" s="99">
        <v>1.2366666666666666</v>
      </c>
      <c r="J262" s="99">
        <v>4.6166666666666663</v>
      </c>
      <c r="K262" s="99">
        <v>3.9866666666666668</v>
      </c>
      <c r="L262" s="99">
        <v>1.58</v>
      </c>
      <c r="M262" s="99">
        <v>4.1333333333333337</v>
      </c>
      <c r="N262" s="99">
        <v>4.6100000000000003</v>
      </c>
      <c r="O262" s="99">
        <v>0.69</v>
      </c>
      <c r="P262" s="99">
        <v>1.9433333333333334</v>
      </c>
      <c r="Q262" s="99">
        <v>4.2066666666666661</v>
      </c>
      <c r="R262" s="99">
        <v>4.28</v>
      </c>
      <c r="S262" s="99">
        <v>6.2733333333333334</v>
      </c>
      <c r="T262" s="99">
        <v>3.9033333333333338</v>
      </c>
      <c r="U262" s="99">
        <v>5.1100000000000003</v>
      </c>
      <c r="V262" s="99">
        <v>1.4933333333333334</v>
      </c>
      <c r="W262" s="99">
        <v>2.3966666666666665</v>
      </c>
      <c r="X262" s="99">
        <v>2.23</v>
      </c>
      <c r="Y262" s="99">
        <v>20.22</v>
      </c>
      <c r="Z262" s="99">
        <v>6.79</v>
      </c>
      <c r="AA262" s="99">
        <v>3.5766666666666667</v>
      </c>
      <c r="AB262" s="99">
        <v>1.78</v>
      </c>
      <c r="AC262" s="99">
        <v>3.7866666666666666</v>
      </c>
      <c r="AD262" s="99">
        <v>2.7000000000000006</v>
      </c>
      <c r="AE262" s="92">
        <v>1553.8333333333333</v>
      </c>
      <c r="AF262" s="92">
        <v>586030.66666666663</v>
      </c>
      <c r="AG262" s="100">
        <v>6.5295999999999994</v>
      </c>
      <c r="AH262" s="92">
        <v>2790.7338899002357</v>
      </c>
      <c r="AI262" s="99" t="s">
        <v>810</v>
      </c>
      <c r="AJ262" s="99">
        <v>69.959909909261725</v>
      </c>
      <c r="AK262" s="99">
        <v>95.537602227644115</v>
      </c>
      <c r="AL262" s="99">
        <v>165.5</v>
      </c>
      <c r="AM262" s="99">
        <v>192.69404999999998</v>
      </c>
      <c r="AN262" s="99">
        <v>69.626666666666665</v>
      </c>
      <c r="AO262" s="101">
        <v>3.5780833333333333</v>
      </c>
      <c r="AP262" s="99">
        <v>119.08</v>
      </c>
      <c r="AQ262" s="99">
        <v>128.06666666666666</v>
      </c>
      <c r="AR262" s="99">
        <v>99.100000000000009</v>
      </c>
      <c r="AS262" s="99">
        <v>10.513333333333334</v>
      </c>
      <c r="AT262" s="99">
        <v>546.75333333333333</v>
      </c>
      <c r="AU262" s="99">
        <v>5.09</v>
      </c>
      <c r="AV262" s="99">
        <v>12.023333333333333</v>
      </c>
      <c r="AW262" s="99">
        <v>4.9233333333333338</v>
      </c>
      <c r="AX262" s="99">
        <v>20.849999999999998</v>
      </c>
      <c r="AY262" s="99">
        <v>48.416666666666664</v>
      </c>
      <c r="AZ262" s="99">
        <v>3.5766666666666667</v>
      </c>
      <c r="BA262" s="99">
        <v>1.1833333333333333</v>
      </c>
      <c r="BB262" s="99">
        <v>17.666666666666668</v>
      </c>
      <c r="BC262" s="99">
        <v>47.733333333333327</v>
      </c>
      <c r="BD262" s="99">
        <v>42.79666666666666</v>
      </c>
      <c r="BE262" s="99">
        <v>49.386666666666663</v>
      </c>
      <c r="BF262" s="99">
        <v>94.55</v>
      </c>
      <c r="BG262" s="99">
        <v>6.6583333333333341</v>
      </c>
      <c r="BH262" s="99">
        <v>12.31</v>
      </c>
      <c r="BI262" s="99">
        <v>20.933333333333334</v>
      </c>
      <c r="BJ262" s="99">
        <v>3.4499999999999997</v>
      </c>
      <c r="BK262" s="99">
        <v>58.69</v>
      </c>
      <c r="BL262" s="99">
        <v>10.686666666666667</v>
      </c>
      <c r="BM262" s="99">
        <v>10.093419232416858</v>
      </c>
    </row>
    <row r="263" spans="1:65" x14ac:dyDescent="0.35">
      <c r="A263" s="13">
        <v>4941620900</v>
      </c>
      <c r="B263" s="14" t="s">
        <v>622</v>
      </c>
      <c r="C263" s="14" t="s">
        <v>629</v>
      </c>
      <c r="D263" s="14" t="s">
        <v>630</v>
      </c>
      <c r="E263" s="99">
        <v>13.96</v>
      </c>
      <c r="F263" s="99">
        <v>5.5719075144508672</v>
      </c>
      <c r="G263" s="99">
        <v>4.97</v>
      </c>
      <c r="H263" s="99">
        <v>1.4633333333333332</v>
      </c>
      <c r="I263" s="99">
        <v>1.26</v>
      </c>
      <c r="J263" s="99">
        <v>4.7133333333333338</v>
      </c>
      <c r="K263" s="99">
        <v>4.0533333333333337</v>
      </c>
      <c r="L263" s="99">
        <v>1.6199999999999999</v>
      </c>
      <c r="M263" s="99">
        <v>4.3633333333333333</v>
      </c>
      <c r="N263" s="99">
        <v>4.6100000000000003</v>
      </c>
      <c r="O263" s="99">
        <v>0.69</v>
      </c>
      <c r="P263" s="99">
        <v>1.9366666666666665</v>
      </c>
      <c r="Q263" s="99">
        <v>4.3233333333333341</v>
      </c>
      <c r="R263" s="99">
        <v>4.293333333333333</v>
      </c>
      <c r="S263" s="99">
        <v>6.4933333333333323</v>
      </c>
      <c r="T263" s="99">
        <v>4.03</v>
      </c>
      <c r="U263" s="99">
        <v>5.16</v>
      </c>
      <c r="V263" s="99">
        <v>1.47</v>
      </c>
      <c r="W263" s="99">
        <v>2.4133333333333336</v>
      </c>
      <c r="X263" s="99">
        <v>2.2933333333333334</v>
      </c>
      <c r="Y263" s="99">
        <v>20.73</v>
      </c>
      <c r="Z263" s="99">
        <v>6.9833333333333334</v>
      </c>
      <c r="AA263" s="99">
        <v>3.6333333333333333</v>
      </c>
      <c r="AB263" s="99">
        <v>1.8099999999999998</v>
      </c>
      <c r="AC263" s="99">
        <v>3.8666666666666667</v>
      </c>
      <c r="AD263" s="99">
        <v>2.8000000000000003</v>
      </c>
      <c r="AE263" s="92">
        <v>1702.1666666666667</v>
      </c>
      <c r="AF263" s="92">
        <v>642169.66666666663</v>
      </c>
      <c r="AG263" s="100">
        <v>6.4455833333333326</v>
      </c>
      <c r="AH263" s="92">
        <v>3031.9169628772602</v>
      </c>
      <c r="AI263" s="99" t="s">
        <v>810</v>
      </c>
      <c r="AJ263" s="99">
        <v>77.734509543265645</v>
      </c>
      <c r="AK263" s="99">
        <v>96.124074211659092</v>
      </c>
      <c r="AL263" s="99">
        <v>173.85000000000002</v>
      </c>
      <c r="AM263" s="99">
        <v>191.64919999999998</v>
      </c>
      <c r="AN263" s="99">
        <v>74.743333333333325</v>
      </c>
      <c r="AO263" s="101">
        <v>3.598333333333334</v>
      </c>
      <c r="AP263" s="99">
        <v>115.64333333333333</v>
      </c>
      <c r="AQ263" s="99">
        <v>128.88999999999999</v>
      </c>
      <c r="AR263" s="99">
        <v>104.11</v>
      </c>
      <c r="AS263" s="99">
        <v>10.75</v>
      </c>
      <c r="AT263" s="99">
        <v>503.46000000000004</v>
      </c>
      <c r="AU263" s="99">
        <v>5.2399999999999993</v>
      </c>
      <c r="AV263" s="99">
        <v>12.616666666666667</v>
      </c>
      <c r="AW263" s="99">
        <v>4.76</v>
      </c>
      <c r="AX263" s="99">
        <v>20.866666666666667</v>
      </c>
      <c r="AY263" s="99">
        <v>52.256666666666661</v>
      </c>
      <c r="AZ263" s="99">
        <v>3.5466666666666669</v>
      </c>
      <c r="BA263" s="99">
        <v>1.1833333333333333</v>
      </c>
      <c r="BB263" s="99">
        <v>18.61</v>
      </c>
      <c r="BC263" s="99">
        <v>50.426666666666669</v>
      </c>
      <c r="BD263" s="99">
        <v>44.133333333333333</v>
      </c>
      <c r="BE263" s="99">
        <v>53.323333333333331</v>
      </c>
      <c r="BF263" s="99">
        <v>95.646666666666661</v>
      </c>
      <c r="BG263" s="99">
        <v>6.6583333333333341</v>
      </c>
      <c r="BH263" s="99">
        <v>13.033333333333333</v>
      </c>
      <c r="BI263" s="99">
        <v>22.866666666666664</v>
      </c>
      <c r="BJ263" s="99">
        <v>3.0833333333333335</v>
      </c>
      <c r="BK263" s="99">
        <v>76.403333333333322</v>
      </c>
      <c r="BL263" s="99">
        <v>10.873333333333333</v>
      </c>
      <c r="BM263" s="99">
        <v>10.953170392603468</v>
      </c>
    </row>
    <row r="264" spans="1:65" x14ac:dyDescent="0.35">
      <c r="A264" s="13">
        <v>4941100850</v>
      </c>
      <c r="B264" s="14" t="s">
        <v>622</v>
      </c>
      <c r="C264" s="14" t="s">
        <v>891</v>
      </c>
      <c r="D264" s="14" t="s">
        <v>892</v>
      </c>
      <c r="E264" s="99">
        <v>14.030000000000001</v>
      </c>
      <c r="F264" s="99">
        <v>5.7645333333333335</v>
      </c>
      <c r="G264" s="99">
        <v>4.8033333333333337</v>
      </c>
      <c r="H264" s="99">
        <v>1.5075238095238095</v>
      </c>
      <c r="I264" s="99">
        <v>1.2833333333333334</v>
      </c>
      <c r="J264" s="99">
        <v>4.6533333333333333</v>
      </c>
      <c r="K264" s="99">
        <v>3.91</v>
      </c>
      <c r="L264" s="99">
        <v>1.64</v>
      </c>
      <c r="M264" s="99">
        <v>4.1566666666666672</v>
      </c>
      <c r="N264" s="99">
        <v>4.6033333333333326</v>
      </c>
      <c r="O264" s="99">
        <v>0.69</v>
      </c>
      <c r="P264" s="99">
        <v>1.9466666666666665</v>
      </c>
      <c r="Q264" s="99">
        <v>4.26</v>
      </c>
      <c r="R264" s="99">
        <v>4.2166666666666668</v>
      </c>
      <c r="S264" s="99">
        <v>5.97</v>
      </c>
      <c r="T264" s="99">
        <v>3.8633333333333333</v>
      </c>
      <c r="U264" s="99">
        <v>5.22</v>
      </c>
      <c r="V264" s="99">
        <v>1.5066666666666668</v>
      </c>
      <c r="W264" s="99">
        <v>2.3666666666666667</v>
      </c>
      <c r="X264" s="99">
        <v>2.313333333333333</v>
      </c>
      <c r="Y264" s="99">
        <v>20.38</v>
      </c>
      <c r="Z264" s="99">
        <v>6.916666666666667</v>
      </c>
      <c r="AA264" s="99">
        <v>3.6433333333333331</v>
      </c>
      <c r="AB264" s="99">
        <v>1.7666666666666666</v>
      </c>
      <c r="AC264" s="99">
        <v>3.8000000000000003</v>
      </c>
      <c r="AD264" s="99">
        <v>2.6566666666666667</v>
      </c>
      <c r="AE264" s="92">
        <v>1610.0900000000001</v>
      </c>
      <c r="AF264" s="92">
        <v>654526.66666666663</v>
      </c>
      <c r="AG264" s="100">
        <v>6.5271666666666661</v>
      </c>
      <c r="AH264" s="92">
        <v>3117.8240748505318</v>
      </c>
      <c r="AI264" s="99" t="s">
        <v>810</v>
      </c>
      <c r="AJ264" s="99">
        <v>142.37201854870602</v>
      </c>
      <c r="AK264" s="99">
        <v>56.062306241638204</v>
      </c>
      <c r="AL264" s="99">
        <v>198.43</v>
      </c>
      <c r="AM264" s="99">
        <v>192.10844999999998</v>
      </c>
      <c r="AN264" s="99">
        <v>57.066666666666663</v>
      </c>
      <c r="AO264" s="101">
        <v>3.7473333333333336</v>
      </c>
      <c r="AP264" s="99">
        <v>125.19</v>
      </c>
      <c r="AQ264" s="99">
        <v>117.14</v>
      </c>
      <c r="AR264" s="99">
        <v>85.13333333333334</v>
      </c>
      <c r="AS264" s="99">
        <v>10.893333333333333</v>
      </c>
      <c r="AT264" s="99">
        <v>528.57333333333338</v>
      </c>
      <c r="AU264" s="99">
        <v>5.0633333333333335</v>
      </c>
      <c r="AV264" s="99">
        <v>11.69</v>
      </c>
      <c r="AW264" s="99">
        <v>4.9300000000000006</v>
      </c>
      <c r="AX264" s="99">
        <v>20.866666666666667</v>
      </c>
      <c r="AY264" s="99">
        <v>50.333333333333336</v>
      </c>
      <c r="AZ264" s="99">
        <v>3.5700000000000003</v>
      </c>
      <c r="BA264" s="99">
        <v>1.1766666666666667</v>
      </c>
      <c r="BB264" s="99">
        <v>17.733333333333334</v>
      </c>
      <c r="BC264" s="99">
        <v>53.666666666666664</v>
      </c>
      <c r="BD264" s="99">
        <v>44.266666666666673</v>
      </c>
      <c r="BE264" s="99">
        <v>54.416666666666664</v>
      </c>
      <c r="BF264" s="99">
        <v>100.16000000000001</v>
      </c>
      <c r="BG264" s="99">
        <v>6.6583333333333341</v>
      </c>
      <c r="BH264" s="99">
        <v>9.9366666666666656</v>
      </c>
      <c r="BI264" s="99">
        <v>19.8</v>
      </c>
      <c r="BJ264" s="99">
        <v>3.5266666666666668</v>
      </c>
      <c r="BK264" s="99">
        <v>73.473333333333343</v>
      </c>
      <c r="BL264" s="99">
        <v>10.586666666666666</v>
      </c>
      <c r="BM264" s="99">
        <v>11.150579911993402</v>
      </c>
    </row>
    <row r="265" spans="1:65" x14ac:dyDescent="0.35">
      <c r="A265" s="13">
        <v>5015540200</v>
      </c>
      <c r="B265" s="14" t="s">
        <v>631</v>
      </c>
      <c r="C265" s="14" t="s">
        <v>632</v>
      </c>
      <c r="D265" s="14" t="s">
        <v>633</v>
      </c>
      <c r="E265" s="99">
        <v>13.803333333333333</v>
      </c>
      <c r="F265" s="99">
        <v>5.7569333333333335</v>
      </c>
      <c r="G265" s="99">
        <v>5.5699999999999994</v>
      </c>
      <c r="H265" s="99">
        <v>1.7233333333333334</v>
      </c>
      <c r="I265" s="99">
        <v>1.3433333333333335</v>
      </c>
      <c r="J265" s="99">
        <v>4.8166666666666664</v>
      </c>
      <c r="K265" s="99">
        <v>4.22</v>
      </c>
      <c r="L265" s="99">
        <v>1.7233333333333334</v>
      </c>
      <c r="M265" s="99">
        <v>4.76</v>
      </c>
      <c r="N265" s="99">
        <v>4.9683333333333337</v>
      </c>
      <c r="O265" s="99">
        <v>0.78172329706651666</v>
      </c>
      <c r="P265" s="99">
        <v>1.99</v>
      </c>
      <c r="Q265" s="99">
        <v>4.0133333333333328</v>
      </c>
      <c r="R265" s="99">
        <v>4.7566666666666668</v>
      </c>
      <c r="S265" s="99">
        <v>5.793333333333333</v>
      </c>
      <c r="T265" s="99">
        <v>4.3966666666666674</v>
      </c>
      <c r="U265" s="99">
        <v>5.3833333333333329</v>
      </c>
      <c r="V265" s="99">
        <v>1.8766666666666667</v>
      </c>
      <c r="W265" s="99">
        <v>2.6033333333333331</v>
      </c>
      <c r="X265" s="99">
        <v>2.3066666666666666</v>
      </c>
      <c r="Y265" s="99">
        <v>19.7</v>
      </c>
      <c r="Z265" s="99">
        <v>7.7166666666666659</v>
      </c>
      <c r="AA265" s="99">
        <v>3.9899999999999998</v>
      </c>
      <c r="AB265" s="99">
        <v>2.0433333333333334</v>
      </c>
      <c r="AC265" s="99">
        <v>4.0133333333333328</v>
      </c>
      <c r="AD265" s="99">
        <v>2.793333333333333</v>
      </c>
      <c r="AE265" s="92">
        <v>2169.6666666666665</v>
      </c>
      <c r="AF265" s="92">
        <v>633528.33333333337</v>
      </c>
      <c r="AG265" s="100">
        <v>6.7213749999999992</v>
      </c>
      <c r="AH265" s="92">
        <v>3072.4412580491658</v>
      </c>
      <c r="AI265" s="99" t="s">
        <v>810</v>
      </c>
      <c r="AJ265" s="99">
        <v>115.94147590662324</v>
      </c>
      <c r="AK265" s="99">
        <v>146.73360983529435</v>
      </c>
      <c r="AL265" s="99">
        <v>262.66999999999996</v>
      </c>
      <c r="AM265" s="99">
        <v>186.03389999999999</v>
      </c>
      <c r="AN265" s="99">
        <v>68.603333333333339</v>
      </c>
      <c r="AO265" s="101">
        <v>3.591333333333333</v>
      </c>
      <c r="AP265" s="99">
        <v>141.66666666666666</v>
      </c>
      <c r="AQ265" s="99">
        <v>152.78</v>
      </c>
      <c r="AR265" s="99">
        <v>130.83333333333334</v>
      </c>
      <c r="AS265" s="99">
        <v>10.776666666666669</v>
      </c>
      <c r="AT265" s="99">
        <v>371.02333333333331</v>
      </c>
      <c r="AU265" s="99">
        <v>6.6733333333333329</v>
      </c>
      <c r="AV265" s="99">
        <v>12.046666666666667</v>
      </c>
      <c r="AW265" s="99">
        <v>5.123333333333334</v>
      </c>
      <c r="AX265" s="99">
        <v>26.97666666666667</v>
      </c>
      <c r="AY265" s="99">
        <v>46.44</v>
      </c>
      <c r="AZ265" s="99">
        <v>3.7333333333333329</v>
      </c>
      <c r="BA265" s="99">
        <v>1.2300000000000002</v>
      </c>
      <c r="BB265" s="99">
        <v>28.016666666666666</v>
      </c>
      <c r="BC265" s="99">
        <v>42.693333333333328</v>
      </c>
      <c r="BD265" s="99">
        <v>31.83</v>
      </c>
      <c r="BE265" s="99">
        <v>32.316666666666663</v>
      </c>
      <c r="BF265" s="99">
        <v>117.03000000000002</v>
      </c>
      <c r="BG265" s="99">
        <v>11.99</v>
      </c>
      <c r="BH265" s="99">
        <v>11.94</v>
      </c>
      <c r="BI265" s="99">
        <v>15.666666666666666</v>
      </c>
      <c r="BJ265" s="99">
        <v>2.9933333333333336</v>
      </c>
      <c r="BK265" s="99">
        <v>75.166666666666671</v>
      </c>
      <c r="BL265" s="99">
        <v>10.006666666666666</v>
      </c>
      <c r="BM265" s="99">
        <v>12.976666666666667</v>
      </c>
    </row>
    <row r="266" spans="1:65" x14ac:dyDescent="0.35">
      <c r="A266" s="13">
        <v>5147894170</v>
      </c>
      <c r="B266" s="14" t="s">
        <v>634</v>
      </c>
      <c r="C266" s="14" t="s">
        <v>269</v>
      </c>
      <c r="D266" s="14" t="s">
        <v>809</v>
      </c>
      <c r="E266" s="99">
        <v>13.925088351346716</v>
      </c>
      <c r="F266" s="99">
        <v>5.6732638888888891</v>
      </c>
      <c r="G266" s="99">
        <v>5.6220431042814338</v>
      </c>
      <c r="H266" s="99">
        <v>1.4091936127744511</v>
      </c>
      <c r="I266" s="99">
        <v>1.6507494065785011</v>
      </c>
      <c r="J266" s="99">
        <v>4.8300278940027894</v>
      </c>
      <c r="K266" s="99">
        <v>4.5890266232983974</v>
      </c>
      <c r="L266" s="99">
        <v>1.9977280550774525</v>
      </c>
      <c r="M266" s="99">
        <v>5.1567708333333329</v>
      </c>
      <c r="N266" s="99">
        <v>5.327595392368611</v>
      </c>
      <c r="O266" s="99">
        <v>0.77409542743538762</v>
      </c>
      <c r="P266" s="99">
        <v>2.0766918133556858</v>
      </c>
      <c r="Q266" s="99">
        <v>4.4158600326674211</v>
      </c>
      <c r="R266" s="99">
        <v>4.9234769410391124</v>
      </c>
      <c r="S266" s="99">
        <v>6.8032845277849132</v>
      </c>
      <c r="T266" s="99">
        <v>4.6031968948482707</v>
      </c>
      <c r="U266" s="99">
        <v>5.9474707150220221</v>
      </c>
      <c r="V266" s="99">
        <v>1.9403967564436722</v>
      </c>
      <c r="W266" s="99">
        <v>2.7083614759224517</v>
      </c>
      <c r="X266" s="99">
        <v>2.4542883895131085</v>
      </c>
      <c r="Y266" s="99">
        <v>21.869609445958218</v>
      </c>
      <c r="Z266" s="99">
        <v>9.2344871794871803</v>
      </c>
      <c r="AA266" s="99">
        <v>4.4094986807387864</v>
      </c>
      <c r="AB266" s="99">
        <v>2.0477574750830567</v>
      </c>
      <c r="AC266" s="99">
        <v>4.5306537216828477</v>
      </c>
      <c r="AD266" s="99">
        <v>3.1313402061855666</v>
      </c>
      <c r="AE266" s="92">
        <v>2494.126666666667</v>
      </c>
      <c r="AF266" s="92">
        <v>944961.09666666668</v>
      </c>
      <c r="AG266" s="100">
        <v>6.8311666666666673</v>
      </c>
      <c r="AH266" s="92">
        <v>4632.766695126491</v>
      </c>
      <c r="AI266" s="99" t="s">
        <v>810</v>
      </c>
      <c r="AJ266" s="99">
        <v>93.799243823570819</v>
      </c>
      <c r="AK266" s="99">
        <v>106.82364958360569</v>
      </c>
      <c r="AL266" s="99">
        <v>200.62</v>
      </c>
      <c r="AM266" s="99">
        <v>184.8339</v>
      </c>
      <c r="AN266" s="99">
        <v>80</v>
      </c>
      <c r="AO266" s="101">
        <v>3.5069759260000004</v>
      </c>
      <c r="AP266" s="99">
        <v>130.88666666666666</v>
      </c>
      <c r="AQ266" s="99">
        <v>159.79333333333332</v>
      </c>
      <c r="AR266" s="99">
        <v>125.44333333333333</v>
      </c>
      <c r="AS266" s="99">
        <v>11.365913108149888</v>
      </c>
      <c r="AT266" s="99">
        <v>460.8</v>
      </c>
      <c r="AU266" s="99">
        <v>6.5</v>
      </c>
      <c r="AV266" s="99">
        <v>12.623333333333335</v>
      </c>
      <c r="AW266" s="99">
        <v>5.16</v>
      </c>
      <c r="AX266" s="99">
        <v>27.833333333333332</v>
      </c>
      <c r="AY266" s="99">
        <v>59.166666666666664</v>
      </c>
      <c r="AZ266" s="99">
        <v>4.1007677584332463</v>
      </c>
      <c r="BA266" s="99">
        <v>1.7192441860465115</v>
      </c>
      <c r="BB266" s="99">
        <v>18.599999999999998</v>
      </c>
      <c r="BC266" s="99">
        <v>35.550000000000004</v>
      </c>
      <c r="BD266" s="99">
        <v>29.77333333333333</v>
      </c>
      <c r="BE266" s="99">
        <v>33.919999999999995</v>
      </c>
      <c r="BF266" s="99">
        <v>69.703333333333333</v>
      </c>
      <c r="BG266" s="99">
        <v>9.1630555555555571</v>
      </c>
      <c r="BH266" s="99">
        <v>15.613333333333335</v>
      </c>
      <c r="BI266" s="99">
        <v>27.243333333333329</v>
      </c>
      <c r="BJ266" s="99">
        <v>3.4499999999999997</v>
      </c>
      <c r="BK266" s="99">
        <v>102.63</v>
      </c>
      <c r="BL266" s="99">
        <v>11.136576730595877</v>
      </c>
      <c r="BM266" s="99">
        <v>12.995634840871022</v>
      </c>
    </row>
    <row r="267" spans="1:65" x14ac:dyDescent="0.35">
      <c r="A267" s="13">
        <v>5147894173</v>
      </c>
      <c r="B267" s="14" t="s">
        <v>634</v>
      </c>
      <c r="C267" s="14" t="s">
        <v>269</v>
      </c>
      <c r="D267" s="14" t="s">
        <v>651</v>
      </c>
      <c r="E267" s="99">
        <v>13.925088351346716</v>
      </c>
      <c r="F267" s="99">
        <v>6.3353846153846147</v>
      </c>
      <c r="G267" s="99">
        <v>5.6194964724074623</v>
      </c>
      <c r="H267" s="99">
        <v>1.4091936127744511</v>
      </c>
      <c r="I267" s="99">
        <v>1.6477585622244828</v>
      </c>
      <c r="J267" s="99">
        <v>4.7832635983263598</v>
      </c>
      <c r="K267" s="99">
        <v>4.6212251535959519</v>
      </c>
      <c r="L267" s="99">
        <v>2.0310154905335627</v>
      </c>
      <c r="M267" s="99">
        <v>5.0762499999999999</v>
      </c>
      <c r="N267" s="99">
        <v>5.327595392368611</v>
      </c>
      <c r="O267" s="99">
        <v>0.78697813121272364</v>
      </c>
      <c r="P267" s="99">
        <v>2.0934059793238333</v>
      </c>
      <c r="Q267" s="99">
        <v>4.4943535620052772</v>
      </c>
      <c r="R267" s="99">
        <v>4.9234430823117341</v>
      </c>
      <c r="S267" s="99">
        <v>6.9428649713160366</v>
      </c>
      <c r="T267" s="99">
        <v>4.5416325570454008</v>
      </c>
      <c r="U267" s="99">
        <v>5.86959047886796</v>
      </c>
      <c r="V267" s="99">
        <v>1.9731856356791198</v>
      </c>
      <c r="W267" s="99">
        <v>2.7050406504065041</v>
      </c>
      <c r="X267" s="99">
        <v>2.4542883895131085</v>
      </c>
      <c r="Y267" s="99">
        <v>21.890790190735697</v>
      </c>
      <c r="Z267" s="99">
        <v>9.221518737672584</v>
      </c>
      <c r="AA267" s="99">
        <v>4.6549101645935416</v>
      </c>
      <c r="AB267" s="99">
        <v>2.0642414174972319</v>
      </c>
      <c r="AC267" s="99">
        <v>4.5272440129449842</v>
      </c>
      <c r="AD267" s="99">
        <v>3.1622336769759456</v>
      </c>
      <c r="AE267" s="92">
        <v>2787.1200000000003</v>
      </c>
      <c r="AF267" s="92">
        <v>1071750.3333333333</v>
      </c>
      <c r="AG267" s="100">
        <v>7.0610476190476197</v>
      </c>
      <c r="AH267" s="92">
        <v>5381.4493530045102</v>
      </c>
      <c r="AI267" s="99" t="s">
        <v>810</v>
      </c>
      <c r="AJ267" s="99">
        <v>93.799243823570819</v>
      </c>
      <c r="AK267" s="99">
        <v>107.55225959216666</v>
      </c>
      <c r="AL267" s="99">
        <v>201.35</v>
      </c>
      <c r="AM267" s="99">
        <v>184.8339</v>
      </c>
      <c r="AN267" s="99">
        <v>57.756666666666668</v>
      </c>
      <c r="AO267" s="101">
        <v>3.4896362218333334</v>
      </c>
      <c r="AP267" s="99">
        <v>121.83666666666666</v>
      </c>
      <c r="AQ267" s="99">
        <v>168.85333333333335</v>
      </c>
      <c r="AR267" s="99">
        <v>135.18666666666667</v>
      </c>
      <c r="AS267" s="99">
        <v>11.86300843728114</v>
      </c>
      <c r="AT267" s="99">
        <v>414.09666666666664</v>
      </c>
      <c r="AU267" s="99">
        <v>5.7566666666666677</v>
      </c>
      <c r="AV267" s="99">
        <v>12.473333333333334</v>
      </c>
      <c r="AW267" s="99">
        <v>5.0666666666666664</v>
      </c>
      <c r="AX267" s="99">
        <v>27.97</v>
      </c>
      <c r="AY267" s="99">
        <v>54.193333333333328</v>
      </c>
      <c r="AZ267" s="99">
        <v>3.8108578712848544</v>
      </c>
      <c r="BA267" s="99">
        <v>1.709496124031008</v>
      </c>
      <c r="BB267" s="99">
        <v>16.296666666666667</v>
      </c>
      <c r="BC267" s="99">
        <v>39.763333333333328</v>
      </c>
      <c r="BD267" s="99">
        <v>23.893333333333334</v>
      </c>
      <c r="BE267" s="99">
        <v>29.98</v>
      </c>
      <c r="BF267" s="99">
        <v>70.61</v>
      </c>
      <c r="BG267" s="99">
        <v>10</v>
      </c>
      <c r="BH267" s="99">
        <v>15.32</v>
      </c>
      <c r="BI267" s="99">
        <v>25.5</v>
      </c>
      <c r="BJ267" s="99">
        <v>3.5233333333333334</v>
      </c>
      <c r="BK267" s="99">
        <v>110.06333333333333</v>
      </c>
      <c r="BL267" s="99">
        <v>11.667768487146809</v>
      </c>
      <c r="BM267" s="99">
        <v>13.115428810720269</v>
      </c>
    </row>
    <row r="268" spans="1:65" x14ac:dyDescent="0.35">
      <c r="A268" s="13">
        <v>5113980150</v>
      </c>
      <c r="B268" s="14" t="s">
        <v>634</v>
      </c>
      <c r="C268" s="14" t="s">
        <v>635</v>
      </c>
      <c r="D268" s="14" t="s">
        <v>636</v>
      </c>
      <c r="E268" s="99">
        <v>13.979999999999999</v>
      </c>
      <c r="F268" s="99">
        <v>6.0659680638722548</v>
      </c>
      <c r="G268" s="99">
        <v>4.913333333333334</v>
      </c>
      <c r="H268" s="99">
        <v>1.3533333333333335</v>
      </c>
      <c r="I268" s="99">
        <v>1.1466666666666665</v>
      </c>
      <c r="J268" s="99">
        <v>4.583333333333333</v>
      </c>
      <c r="K268" s="99">
        <v>4.2333333333333334</v>
      </c>
      <c r="L268" s="99">
        <v>1.5600000000000003</v>
      </c>
      <c r="M268" s="99">
        <v>4.5166666666666666</v>
      </c>
      <c r="N268" s="99">
        <v>4.9866666666666672</v>
      </c>
      <c r="O268" s="99">
        <v>0.69333333333333336</v>
      </c>
      <c r="P268" s="99">
        <v>1.8099999999999998</v>
      </c>
      <c r="Q268" s="99">
        <v>3.83</v>
      </c>
      <c r="R268" s="99">
        <v>4.416666666666667</v>
      </c>
      <c r="S268" s="99">
        <v>5.6400000000000006</v>
      </c>
      <c r="T268" s="99">
        <v>4.1633333333333331</v>
      </c>
      <c r="U268" s="99">
        <v>5.2</v>
      </c>
      <c r="V268" s="99">
        <v>1.4866666666666666</v>
      </c>
      <c r="W268" s="99">
        <v>2.3800000000000003</v>
      </c>
      <c r="X268" s="99">
        <v>1.9533333333333331</v>
      </c>
      <c r="Y268" s="99">
        <v>18.84</v>
      </c>
      <c r="Z268" s="99">
        <v>7.3166666666666664</v>
      </c>
      <c r="AA268" s="99">
        <v>3.69</v>
      </c>
      <c r="AB268" s="99">
        <v>1.8366666666666667</v>
      </c>
      <c r="AC268" s="99">
        <v>3.8233333333333337</v>
      </c>
      <c r="AD268" s="99">
        <v>2.7366666666666664</v>
      </c>
      <c r="AE268" s="92">
        <v>1168.1933333333334</v>
      </c>
      <c r="AF268" s="92">
        <v>473543.66666666669</v>
      </c>
      <c r="AG268" s="100">
        <v>6.4865714285714278</v>
      </c>
      <c r="AH268" s="92">
        <v>2246.2143111485952</v>
      </c>
      <c r="AI268" s="99" t="s">
        <v>810</v>
      </c>
      <c r="AJ268" s="99">
        <v>115.63395698642314</v>
      </c>
      <c r="AK268" s="99">
        <v>64.16495323734749</v>
      </c>
      <c r="AL268" s="99">
        <v>179.79</v>
      </c>
      <c r="AM268" s="99">
        <v>185.37194999999997</v>
      </c>
      <c r="AN268" s="99">
        <v>44.5</v>
      </c>
      <c r="AO268" s="101">
        <v>3.2769166666666671</v>
      </c>
      <c r="AP268" s="99">
        <v>147.05666666666664</v>
      </c>
      <c r="AQ268" s="99">
        <v>105.73333333333335</v>
      </c>
      <c r="AR268" s="99">
        <v>103.75</v>
      </c>
      <c r="AS268" s="99">
        <v>10.336666666666666</v>
      </c>
      <c r="AT268" s="99">
        <v>501.90333333333336</v>
      </c>
      <c r="AU268" s="99">
        <v>6.09</v>
      </c>
      <c r="AV268" s="99">
        <v>11.823333333333332</v>
      </c>
      <c r="AW268" s="99">
        <v>4.8166666666666664</v>
      </c>
      <c r="AX268" s="99">
        <v>18.483333333333331</v>
      </c>
      <c r="AY268" s="99">
        <v>46.550000000000004</v>
      </c>
      <c r="AZ268" s="99">
        <v>3.6766666666666672</v>
      </c>
      <c r="BA268" s="99">
        <v>1.21</v>
      </c>
      <c r="BB268" s="99">
        <v>15.883333333333335</v>
      </c>
      <c r="BC268" s="99">
        <v>40.373333333333335</v>
      </c>
      <c r="BD268" s="99">
        <v>29.393333333333331</v>
      </c>
      <c r="BE268" s="99">
        <v>38.03</v>
      </c>
      <c r="BF268" s="99">
        <v>90</v>
      </c>
      <c r="BG268" s="99">
        <v>8.9500000000000011</v>
      </c>
      <c r="BH268" s="99">
        <v>13.366666666666665</v>
      </c>
      <c r="BI268" s="99">
        <v>17.526666666666667</v>
      </c>
      <c r="BJ268" s="99">
        <v>3.5166666666666671</v>
      </c>
      <c r="BK268" s="99">
        <v>60.75</v>
      </c>
      <c r="BL268" s="99">
        <v>10.646666666666667</v>
      </c>
      <c r="BM268" s="99">
        <v>12.323333333333332</v>
      </c>
    </row>
    <row r="269" spans="1:65" x14ac:dyDescent="0.35">
      <c r="A269" s="13">
        <v>5116820175</v>
      </c>
      <c r="B269" s="14" t="s">
        <v>634</v>
      </c>
      <c r="C269" s="14" t="s">
        <v>637</v>
      </c>
      <c r="D269" s="14" t="s">
        <v>638</v>
      </c>
      <c r="E269" s="99">
        <v>13.763333333333334</v>
      </c>
      <c r="F269" s="99">
        <v>5.3244516129032258</v>
      </c>
      <c r="G269" s="99">
        <v>5.246666666666667</v>
      </c>
      <c r="H269" s="99">
        <v>1.32</v>
      </c>
      <c r="I269" s="99">
        <v>1.2</v>
      </c>
      <c r="J269" s="99">
        <v>4.7033333333333331</v>
      </c>
      <c r="K269" s="99">
        <v>4.3099999999999996</v>
      </c>
      <c r="L269" s="99">
        <v>1.6333333333333335</v>
      </c>
      <c r="M269" s="99">
        <v>4.6400000000000006</v>
      </c>
      <c r="N269" s="99">
        <v>5.166666666666667</v>
      </c>
      <c r="O269" s="99">
        <v>0.65666666666666673</v>
      </c>
      <c r="P269" s="99">
        <v>1.8366666666666667</v>
      </c>
      <c r="Q269" s="99">
        <v>3.8966666666666665</v>
      </c>
      <c r="R269" s="99">
        <v>4.503333333333333</v>
      </c>
      <c r="S269" s="99">
        <v>5.830000000000001</v>
      </c>
      <c r="T269" s="99">
        <v>4.38</v>
      </c>
      <c r="U269" s="99">
        <v>5.3599999999999994</v>
      </c>
      <c r="V269" s="99">
        <v>1.6633333333333333</v>
      </c>
      <c r="W269" s="99">
        <v>2.476666666666667</v>
      </c>
      <c r="X269" s="99">
        <v>2.0133333333333332</v>
      </c>
      <c r="Y269" s="99">
        <v>19.266666666666666</v>
      </c>
      <c r="Z269" s="99">
        <v>7.9633333333333338</v>
      </c>
      <c r="AA269" s="99">
        <v>3.7733333333333334</v>
      </c>
      <c r="AB269" s="99">
        <v>1.8699999999999999</v>
      </c>
      <c r="AC269" s="99">
        <v>3.9</v>
      </c>
      <c r="AD269" s="99">
        <v>2.8266666666666667</v>
      </c>
      <c r="AE269" s="92">
        <v>1505.1133333333335</v>
      </c>
      <c r="AF269" s="92">
        <v>542926.66666666663</v>
      </c>
      <c r="AG269" s="100">
        <v>6.6049999999999995</v>
      </c>
      <c r="AH269" s="92">
        <v>2606.9638479581977</v>
      </c>
      <c r="AI269" s="99">
        <v>213.26868400468982</v>
      </c>
      <c r="AJ269" s="99" t="s">
        <v>810</v>
      </c>
      <c r="AK269" s="99" t="s">
        <v>810</v>
      </c>
      <c r="AL269" s="99">
        <v>213.26868400468982</v>
      </c>
      <c r="AM269" s="99">
        <v>184.8339</v>
      </c>
      <c r="AN269" s="99">
        <v>50.243333333333339</v>
      </c>
      <c r="AO269" s="101">
        <v>3.3633999999999999</v>
      </c>
      <c r="AP269" s="99">
        <v>136.87666666666667</v>
      </c>
      <c r="AQ269" s="99">
        <v>139.83333333333334</v>
      </c>
      <c r="AR269" s="99">
        <v>105.92333333333333</v>
      </c>
      <c r="AS269" s="99">
        <v>10.606666666666667</v>
      </c>
      <c r="AT269" s="99">
        <v>387.25</v>
      </c>
      <c r="AU269" s="99">
        <v>5.8900000000000006</v>
      </c>
      <c r="AV269" s="99">
        <v>12.24</v>
      </c>
      <c r="AW269" s="99">
        <v>5.3999999999999995</v>
      </c>
      <c r="AX269" s="99">
        <v>24.89</v>
      </c>
      <c r="AY269" s="99">
        <v>53.946666666666665</v>
      </c>
      <c r="AZ269" s="99">
        <v>3.7866666666666671</v>
      </c>
      <c r="BA269" s="99">
        <v>1.3399999999999999</v>
      </c>
      <c r="BB269" s="99">
        <v>13.446666666666667</v>
      </c>
      <c r="BC269" s="99">
        <v>43.25</v>
      </c>
      <c r="BD269" s="99">
        <v>35.733333333333334</v>
      </c>
      <c r="BE269" s="99">
        <v>35.25</v>
      </c>
      <c r="BF269" s="99">
        <v>90</v>
      </c>
      <c r="BG269" s="99">
        <v>3.3333333333333335</v>
      </c>
      <c r="BH269" s="99">
        <v>13.593333333333334</v>
      </c>
      <c r="BI269" s="99">
        <v>18.416666666666668</v>
      </c>
      <c r="BJ269" s="99">
        <v>3.48</v>
      </c>
      <c r="BK269" s="99">
        <v>74.293333333333337</v>
      </c>
      <c r="BL269" s="99">
        <v>10.693333333333333</v>
      </c>
      <c r="BM269" s="99">
        <v>12.12</v>
      </c>
    </row>
    <row r="270" spans="1:65" x14ac:dyDescent="0.35">
      <c r="A270" s="13">
        <v>5119260225</v>
      </c>
      <c r="B270" s="14" t="s">
        <v>634</v>
      </c>
      <c r="C270" s="14" t="s">
        <v>639</v>
      </c>
      <c r="D270" s="14" t="s">
        <v>640</v>
      </c>
      <c r="E270" s="99">
        <v>14</v>
      </c>
      <c r="F270" s="99">
        <v>6.1195142378559462</v>
      </c>
      <c r="G270" s="99">
        <v>4.87</v>
      </c>
      <c r="H270" s="99">
        <v>1.3733333333333333</v>
      </c>
      <c r="I270" s="99">
        <v>1.1133333333333333</v>
      </c>
      <c r="J270" s="99">
        <v>4.6366666666666667</v>
      </c>
      <c r="K270" s="99">
        <v>3.8966666666666665</v>
      </c>
      <c r="L270" s="99">
        <v>1.55</v>
      </c>
      <c r="M270" s="99">
        <v>4.59</v>
      </c>
      <c r="N270" s="99">
        <v>4.9866666666666672</v>
      </c>
      <c r="O270" s="99">
        <v>0.66768850000000002</v>
      </c>
      <c r="P270" s="99">
        <v>1.8099999999999998</v>
      </c>
      <c r="Q270" s="99">
        <v>3.6966666666666668</v>
      </c>
      <c r="R270" s="99">
        <v>4.5</v>
      </c>
      <c r="S270" s="99">
        <v>5.68</v>
      </c>
      <c r="T270" s="99">
        <v>3.99</v>
      </c>
      <c r="U270" s="99">
        <v>5.16</v>
      </c>
      <c r="V270" s="99">
        <v>1.49</v>
      </c>
      <c r="W270" s="99">
        <v>2.36</v>
      </c>
      <c r="X270" s="99">
        <v>1.906666666666667</v>
      </c>
      <c r="Y270" s="99">
        <v>18.59</v>
      </c>
      <c r="Z270" s="99">
        <v>6.9099999999999993</v>
      </c>
      <c r="AA270" s="99">
        <v>3.8333333333333335</v>
      </c>
      <c r="AB270" s="99">
        <v>1.8633333333333333</v>
      </c>
      <c r="AC270" s="99">
        <v>3.8366666666666664</v>
      </c>
      <c r="AD270" s="99">
        <v>2.7266666666666666</v>
      </c>
      <c r="AE270" s="92">
        <v>1255.5566666666666</v>
      </c>
      <c r="AF270" s="92">
        <v>337109.33333333331</v>
      </c>
      <c r="AG270" s="100">
        <v>6.8022222222222224</v>
      </c>
      <c r="AH270" s="92">
        <v>1651.0989686010789</v>
      </c>
      <c r="AI270" s="99" t="s">
        <v>810</v>
      </c>
      <c r="AJ270" s="99">
        <v>118.79055539826675</v>
      </c>
      <c r="AK270" s="99">
        <v>70.393423562229586</v>
      </c>
      <c r="AL270" s="99">
        <v>189.18</v>
      </c>
      <c r="AM270" s="99">
        <v>184.8339</v>
      </c>
      <c r="AN270" s="99">
        <v>48.386666666666663</v>
      </c>
      <c r="AO270" s="101">
        <v>3.2464999999999997</v>
      </c>
      <c r="AP270" s="99">
        <v>124.44333333333333</v>
      </c>
      <c r="AQ270" s="99">
        <v>115.83333333333333</v>
      </c>
      <c r="AR270" s="99">
        <v>127.61</v>
      </c>
      <c r="AS270" s="99">
        <v>10.253333333333332</v>
      </c>
      <c r="AT270" s="99">
        <v>485</v>
      </c>
      <c r="AU270" s="99">
        <v>5.89</v>
      </c>
      <c r="AV270" s="99">
        <v>13.423333333333334</v>
      </c>
      <c r="AW270" s="99">
        <v>5.2833333333333332</v>
      </c>
      <c r="AX270" s="99">
        <v>14</v>
      </c>
      <c r="AY270" s="99">
        <v>34.813333333333333</v>
      </c>
      <c r="AZ270" s="99">
        <v>3.6766666666666672</v>
      </c>
      <c r="BA270" s="99">
        <v>1.3</v>
      </c>
      <c r="BB270" s="99">
        <v>11.5</v>
      </c>
      <c r="BC270" s="99">
        <v>20.643333333333331</v>
      </c>
      <c r="BD270" s="99">
        <v>16.23</v>
      </c>
      <c r="BE270" s="99">
        <v>24.543333333333333</v>
      </c>
      <c r="BF270" s="99">
        <v>92.89</v>
      </c>
      <c r="BG270" s="99">
        <v>10.99</v>
      </c>
      <c r="BH270" s="99">
        <v>11</v>
      </c>
      <c r="BI270" s="99">
        <v>11.833333333333334</v>
      </c>
      <c r="BJ270" s="99">
        <v>3.34</v>
      </c>
      <c r="BK270" s="99">
        <v>52.666666666666664</v>
      </c>
      <c r="BL270" s="99">
        <v>10.216666666666667</v>
      </c>
      <c r="BM270" s="99">
        <v>11.700000000000001</v>
      </c>
    </row>
    <row r="271" spans="1:65" x14ac:dyDescent="0.35">
      <c r="A271" s="13">
        <v>5147260400</v>
      </c>
      <c r="B271" s="14" t="s">
        <v>634</v>
      </c>
      <c r="C271" s="14" t="s">
        <v>649</v>
      </c>
      <c r="D271" s="14" t="s">
        <v>650</v>
      </c>
      <c r="E271" s="99">
        <v>13.713333333333333</v>
      </c>
      <c r="F271" s="99">
        <v>5.535733333333333</v>
      </c>
      <c r="G271" s="99">
        <v>5.0966666666666667</v>
      </c>
      <c r="H271" s="99">
        <v>1.4399999999999997</v>
      </c>
      <c r="I271" s="99">
        <v>1.2333333333333334</v>
      </c>
      <c r="J271" s="99">
        <v>4.626666666666666</v>
      </c>
      <c r="K271" s="99">
        <v>4.2766666666666664</v>
      </c>
      <c r="L271" s="99">
        <v>1.6566666666666665</v>
      </c>
      <c r="M271" s="99">
        <v>4.543333333333333</v>
      </c>
      <c r="N271" s="99">
        <v>5.27</v>
      </c>
      <c r="O271" s="99">
        <v>0.65666666666666673</v>
      </c>
      <c r="P271" s="99">
        <v>1.8299999999999998</v>
      </c>
      <c r="Q271" s="99">
        <v>4.0066666666666668</v>
      </c>
      <c r="R271" s="99">
        <v>4.4866666666666672</v>
      </c>
      <c r="S271" s="99">
        <v>5.8000000000000007</v>
      </c>
      <c r="T271" s="99">
        <v>4.3666666666666663</v>
      </c>
      <c r="U271" s="99">
        <v>5.3166666666666664</v>
      </c>
      <c r="V271" s="99">
        <v>1.67</v>
      </c>
      <c r="W271" s="99">
        <v>2.5</v>
      </c>
      <c r="X271" s="99">
        <v>2.0966666666666662</v>
      </c>
      <c r="Y271" s="99">
        <v>19.773333333333333</v>
      </c>
      <c r="Z271" s="99">
        <v>7.5266666666666664</v>
      </c>
      <c r="AA271" s="99">
        <v>3.86</v>
      </c>
      <c r="AB271" s="99">
        <v>1.8633333333333333</v>
      </c>
      <c r="AC271" s="99">
        <v>3.9566666666666666</v>
      </c>
      <c r="AD271" s="99">
        <v>2.8333333333333335</v>
      </c>
      <c r="AE271" s="92">
        <v>1612.25</v>
      </c>
      <c r="AF271" s="92">
        <v>435157.33333333331</v>
      </c>
      <c r="AG271" s="100">
        <v>6.6116666666666672</v>
      </c>
      <c r="AH271" s="92">
        <v>2083.7929174361084</v>
      </c>
      <c r="AI271" s="99" t="s">
        <v>810</v>
      </c>
      <c r="AJ271" s="99">
        <v>106.31731305266273</v>
      </c>
      <c r="AK271" s="99">
        <v>120.90172607165296</v>
      </c>
      <c r="AL271" s="99">
        <v>227.22</v>
      </c>
      <c r="AM271" s="99">
        <v>185.33195000000001</v>
      </c>
      <c r="AN271" s="99">
        <v>60</v>
      </c>
      <c r="AO271" s="101">
        <v>3.272214285714286</v>
      </c>
      <c r="AP271" s="99">
        <v>95.443333333333328</v>
      </c>
      <c r="AQ271" s="99">
        <v>122.83333333333333</v>
      </c>
      <c r="AR271" s="99">
        <v>109.66666666666667</v>
      </c>
      <c r="AS271" s="99">
        <v>10.763333333333335</v>
      </c>
      <c r="AT271" s="99">
        <v>489.65333333333336</v>
      </c>
      <c r="AU271" s="99">
        <v>5.29</v>
      </c>
      <c r="AV271" s="99">
        <v>12.723333333333334</v>
      </c>
      <c r="AW271" s="99">
        <v>4.99</v>
      </c>
      <c r="AX271" s="99">
        <v>20</v>
      </c>
      <c r="AY271" s="99">
        <v>54.166666666666664</v>
      </c>
      <c r="AZ271" s="99">
        <v>3.72</v>
      </c>
      <c r="BA271" s="99">
        <v>1.2633333333333334</v>
      </c>
      <c r="BB271" s="99">
        <v>21.066666666666666</v>
      </c>
      <c r="BC271" s="99">
        <v>38.636666666666663</v>
      </c>
      <c r="BD271" s="99">
        <v>33.173333333333332</v>
      </c>
      <c r="BE271" s="99">
        <v>36.590000000000003</v>
      </c>
      <c r="BF271" s="99">
        <v>87.333333333333329</v>
      </c>
      <c r="BG271" s="99">
        <v>12.955555555555556</v>
      </c>
      <c r="BH271" s="99">
        <v>13.31</v>
      </c>
      <c r="BI271" s="99">
        <v>24.166666666666668</v>
      </c>
      <c r="BJ271" s="99">
        <v>4.74</v>
      </c>
      <c r="BK271" s="99">
        <v>65.983333333333334</v>
      </c>
      <c r="BL271" s="99">
        <v>10.64</v>
      </c>
      <c r="BM271" s="99">
        <v>12.186666666666667</v>
      </c>
    </row>
    <row r="272" spans="1:65" x14ac:dyDescent="0.35">
      <c r="A272" s="13">
        <v>5131340450</v>
      </c>
      <c r="B272" s="14" t="s">
        <v>634</v>
      </c>
      <c r="C272" s="14" t="s">
        <v>641</v>
      </c>
      <c r="D272" s="14" t="s">
        <v>642</v>
      </c>
      <c r="E272" s="99">
        <v>13.953333333333333</v>
      </c>
      <c r="F272" s="99">
        <v>5.3560097323600973</v>
      </c>
      <c r="G272" s="99">
        <v>4.8266666666666671</v>
      </c>
      <c r="H272" s="99">
        <v>1.4266666666666667</v>
      </c>
      <c r="I272" s="99">
        <v>1.1366666666666667</v>
      </c>
      <c r="J272" s="99">
        <v>4.59</v>
      </c>
      <c r="K272" s="99">
        <v>4.05</v>
      </c>
      <c r="L272" s="99">
        <v>1.5600000000000003</v>
      </c>
      <c r="M272" s="99">
        <v>4.3033333333333337</v>
      </c>
      <c r="N272" s="99">
        <v>4.9333333333333327</v>
      </c>
      <c r="O272" s="99">
        <v>0.68666666666666665</v>
      </c>
      <c r="P272" s="99">
        <v>1.8099999999999998</v>
      </c>
      <c r="Q272" s="99">
        <v>3.793333333333333</v>
      </c>
      <c r="R272" s="99">
        <v>4.38</v>
      </c>
      <c r="S272" s="99">
        <v>5.5166666666666666</v>
      </c>
      <c r="T272" s="99">
        <v>4.1066666666666665</v>
      </c>
      <c r="U272" s="99">
        <v>5.12</v>
      </c>
      <c r="V272" s="99">
        <v>1.4733333333333334</v>
      </c>
      <c r="W272" s="99">
        <v>2.3633333333333333</v>
      </c>
      <c r="X272" s="99">
        <v>1.9666666666666668</v>
      </c>
      <c r="Y272" s="99">
        <v>18.926666666666666</v>
      </c>
      <c r="Z272" s="99">
        <v>7.13</v>
      </c>
      <c r="AA272" s="99">
        <v>3.4666666666666668</v>
      </c>
      <c r="AB272" s="99">
        <v>1.7366666666666666</v>
      </c>
      <c r="AC272" s="99">
        <v>3.7766666666666668</v>
      </c>
      <c r="AD272" s="99">
        <v>2.72</v>
      </c>
      <c r="AE272" s="92">
        <v>1131.8333333333333</v>
      </c>
      <c r="AF272" s="92">
        <v>395385</v>
      </c>
      <c r="AG272" s="100">
        <v>6.6725000000000003</v>
      </c>
      <c r="AH272" s="92">
        <v>1912.2662465735059</v>
      </c>
      <c r="AI272" s="99" t="s">
        <v>810</v>
      </c>
      <c r="AJ272" s="99">
        <v>125.91332702277464</v>
      </c>
      <c r="AK272" s="99">
        <v>114.36029823350486</v>
      </c>
      <c r="AL272" s="99">
        <v>240.26999999999998</v>
      </c>
      <c r="AM272" s="99">
        <v>184.8339</v>
      </c>
      <c r="AN272" s="99">
        <v>41.283333333333331</v>
      </c>
      <c r="AO272" s="101">
        <v>3.2914166666666667</v>
      </c>
      <c r="AP272" s="99">
        <v>121.61666666666667</v>
      </c>
      <c r="AQ272" s="99">
        <v>150.70000000000002</v>
      </c>
      <c r="AR272" s="99">
        <v>109.14999999999999</v>
      </c>
      <c r="AS272" s="99">
        <v>10.386666666666667</v>
      </c>
      <c r="AT272" s="99">
        <v>484.30333333333328</v>
      </c>
      <c r="AU272" s="99">
        <v>5.5200000000000005</v>
      </c>
      <c r="AV272" s="99">
        <v>14.11</v>
      </c>
      <c r="AW272" s="99">
        <v>5.23</v>
      </c>
      <c r="AX272" s="99">
        <v>14.4</v>
      </c>
      <c r="AY272" s="99">
        <v>33.51</v>
      </c>
      <c r="AZ272" s="99">
        <v>3.66</v>
      </c>
      <c r="BA272" s="99">
        <v>1.2033333333333334</v>
      </c>
      <c r="BB272" s="99">
        <v>12.726666666666667</v>
      </c>
      <c r="BC272" s="99">
        <v>35.663333333333334</v>
      </c>
      <c r="BD272" s="99">
        <v>28.353333333333328</v>
      </c>
      <c r="BE272" s="99">
        <v>35.976666666666667</v>
      </c>
      <c r="BF272" s="99">
        <v>84.5</v>
      </c>
      <c r="BG272" s="99">
        <v>11</v>
      </c>
      <c r="BH272" s="99">
        <v>13.42</v>
      </c>
      <c r="BI272" s="99">
        <v>13.223333333333334</v>
      </c>
      <c r="BJ272" s="99">
        <v>3.4166666666666665</v>
      </c>
      <c r="BK272" s="99">
        <v>58.506666666666668</v>
      </c>
      <c r="BL272" s="99">
        <v>10.633333333333335</v>
      </c>
      <c r="BM272" s="99">
        <v>11.6</v>
      </c>
    </row>
    <row r="273" spans="1:65" x14ac:dyDescent="0.35">
      <c r="A273" s="13">
        <v>5132300500</v>
      </c>
      <c r="B273" s="14" t="s">
        <v>634</v>
      </c>
      <c r="C273" s="14" t="s">
        <v>643</v>
      </c>
      <c r="D273" s="14" t="s">
        <v>644</v>
      </c>
      <c r="E273" s="99">
        <v>13.803333333333333</v>
      </c>
      <c r="F273" s="99">
        <v>5.1565421853388651</v>
      </c>
      <c r="G273" s="99">
        <v>4.97</v>
      </c>
      <c r="H273" s="99">
        <v>1.4166666666666667</v>
      </c>
      <c r="I273" s="99">
        <v>1.1199999999999999</v>
      </c>
      <c r="J273" s="99">
        <v>4.6766666666666667</v>
      </c>
      <c r="K273" s="99">
        <v>4.1466666666666665</v>
      </c>
      <c r="L273" s="99">
        <v>1.5566666666666666</v>
      </c>
      <c r="M273" s="99">
        <v>4.5566666666666675</v>
      </c>
      <c r="N273" s="99">
        <v>4.9833333333333334</v>
      </c>
      <c r="O273" s="99">
        <v>0.68</v>
      </c>
      <c r="P273" s="99">
        <v>1.8066666666666666</v>
      </c>
      <c r="Q273" s="99">
        <v>3.7166666666666668</v>
      </c>
      <c r="R273" s="99">
        <v>4.51</v>
      </c>
      <c r="S273" s="99">
        <v>5.706666666666667</v>
      </c>
      <c r="T273" s="99">
        <v>4.083333333333333</v>
      </c>
      <c r="U273" s="99">
        <v>5.126666666666666</v>
      </c>
      <c r="V273" s="99">
        <v>1.5133333333333334</v>
      </c>
      <c r="W273" s="99">
        <v>2.3833333333333333</v>
      </c>
      <c r="X273" s="99">
        <v>1.9266666666666665</v>
      </c>
      <c r="Y273" s="99">
        <v>18.52</v>
      </c>
      <c r="Z273" s="99">
        <v>7.4000000000000012</v>
      </c>
      <c r="AA273" s="99">
        <v>3.6233333333333335</v>
      </c>
      <c r="AB273" s="99">
        <v>1.95</v>
      </c>
      <c r="AC273" s="99">
        <v>3.8466666666666671</v>
      </c>
      <c r="AD273" s="99">
        <v>2.7533333333333334</v>
      </c>
      <c r="AE273" s="92">
        <v>1005.5566666666667</v>
      </c>
      <c r="AF273" s="92">
        <v>360936</v>
      </c>
      <c r="AG273" s="100">
        <v>6.9744166666666674</v>
      </c>
      <c r="AH273" s="92">
        <v>1799.7963688795001</v>
      </c>
      <c r="AI273" s="99" t="s">
        <v>810</v>
      </c>
      <c r="AJ273" s="99">
        <v>129.12273991151267</v>
      </c>
      <c r="AK273" s="99">
        <v>66.85456734450338</v>
      </c>
      <c r="AL273" s="99">
        <v>195.97</v>
      </c>
      <c r="AM273" s="99">
        <v>185.37194999999997</v>
      </c>
      <c r="AN273" s="99">
        <v>44.609999999999992</v>
      </c>
      <c r="AO273" s="101">
        <v>3.2226666666666666</v>
      </c>
      <c r="AP273" s="99">
        <v>131.5</v>
      </c>
      <c r="AQ273" s="99">
        <v>138.06666666666666</v>
      </c>
      <c r="AR273" s="99">
        <v>105.05666666666667</v>
      </c>
      <c r="AS273" s="99">
        <v>10.433333333333334</v>
      </c>
      <c r="AT273" s="99">
        <v>482.69666666666672</v>
      </c>
      <c r="AU273" s="99">
        <v>4.8899999999999997</v>
      </c>
      <c r="AV273" s="99">
        <v>15.99</v>
      </c>
      <c r="AW273" s="99">
        <v>5.0066666666666668</v>
      </c>
      <c r="AX273" s="99">
        <v>19.89</v>
      </c>
      <c r="AY273" s="99">
        <v>34</v>
      </c>
      <c r="AZ273" s="99">
        <v>3.5566666666666666</v>
      </c>
      <c r="BA273" s="99">
        <v>1.3333333333333333</v>
      </c>
      <c r="BB273" s="99">
        <v>12.383333333333333</v>
      </c>
      <c r="BC273" s="99">
        <v>33.50333333333333</v>
      </c>
      <c r="BD273" s="99">
        <v>28.973333333333333</v>
      </c>
      <c r="BE273" s="99">
        <v>35.626666666666665</v>
      </c>
      <c r="BF273" s="99">
        <v>76.666666666666671</v>
      </c>
      <c r="BG273" s="99">
        <v>17.188888888888886</v>
      </c>
      <c r="BH273" s="99">
        <v>9.7766666666666655</v>
      </c>
      <c r="BI273" s="99">
        <v>12.5</v>
      </c>
      <c r="BJ273" s="99">
        <v>3.7366666666666664</v>
      </c>
      <c r="BK273" s="99">
        <v>70.719999999999985</v>
      </c>
      <c r="BL273" s="99">
        <v>10.226666666666667</v>
      </c>
      <c r="BM273" s="99">
        <v>12.07</v>
      </c>
    </row>
    <row r="274" spans="1:65" x14ac:dyDescent="0.35">
      <c r="A274" s="13">
        <v>5140060800</v>
      </c>
      <c r="B274" s="14" t="s">
        <v>634</v>
      </c>
      <c r="C274" s="14" t="s">
        <v>645</v>
      </c>
      <c r="D274" s="14" t="s">
        <v>646</v>
      </c>
      <c r="E274" s="99">
        <v>13.823333333333332</v>
      </c>
      <c r="F274" s="99">
        <v>6.0814767932489451</v>
      </c>
      <c r="G274" s="99">
        <v>5.0233333333333325</v>
      </c>
      <c r="H274" s="99">
        <v>1.4066666666666665</v>
      </c>
      <c r="I274" s="99">
        <v>1.2266666666666666</v>
      </c>
      <c r="J274" s="99">
        <v>4.68</v>
      </c>
      <c r="K274" s="99">
        <v>4.2233333333333336</v>
      </c>
      <c r="L274" s="99">
        <v>1.6566666666666665</v>
      </c>
      <c r="M274" s="99">
        <v>4.5333333333333332</v>
      </c>
      <c r="N274" s="99">
        <v>5.2966666666666669</v>
      </c>
      <c r="O274" s="99">
        <v>0.68</v>
      </c>
      <c r="P274" s="99">
        <v>1.843333333333333</v>
      </c>
      <c r="Q274" s="99">
        <v>4.003333333333333</v>
      </c>
      <c r="R274" s="99">
        <v>4.4899999999999993</v>
      </c>
      <c r="S274" s="99">
        <v>5.8566666666666665</v>
      </c>
      <c r="T274" s="99">
        <v>4.25</v>
      </c>
      <c r="U274" s="99">
        <v>5.3166666666666673</v>
      </c>
      <c r="V274" s="99">
        <v>1.6133333333333333</v>
      </c>
      <c r="W274" s="99">
        <v>2.4800000000000004</v>
      </c>
      <c r="X274" s="99">
        <v>2.06</v>
      </c>
      <c r="Y274" s="99">
        <v>19.426666666666666</v>
      </c>
      <c r="Z274" s="99">
        <v>7.5733333333333333</v>
      </c>
      <c r="AA274" s="99">
        <v>3.9166666666666665</v>
      </c>
      <c r="AB274" s="99">
        <v>1.8833333333333335</v>
      </c>
      <c r="AC274" s="99">
        <v>3.9533333333333331</v>
      </c>
      <c r="AD274" s="99">
        <v>2.78</v>
      </c>
      <c r="AE274" s="92">
        <v>1380.1633333333332</v>
      </c>
      <c r="AF274" s="92">
        <v>385816.66666666669</v>
      </c>
      <c r="AG274" s="100">
        <v>6.9835555555555553</v>
      </c>
      <c r="AH274" s="92">
        <v>1923.8525036002372</v>
      </c>
      <c r="AI274" s="99" t="s">
        <v>810</v>
      </c>
      <c r="AJ274" s="99">
        <v>101.85178454650439</v>
      </c>
      <c r="AK274" s="99">
        <v>111.44043611680549</v>
      </c>
      <c r="AL274" s="99">
        <v>213.29</v>
      </c>
      <c r="AM274" s="99">
        <v>184.8339</v>
      </c>
      <c r="AN274" s="99">
        <v>64.696666666666658</v>
      </c>
      <c r="AO274" s="101">
        <v>3.3351410256410254</v>
      </c>
      <c r="AP274" s="99">
        <v>120.12</v>
      </c>
      <c r="AQ274" s="99">
        <v>135.82000000000002</v>
      </c>
      <c r="AR274" s="99">
        <v>98.773333333333326</v>
      </c>
      <c r="AS274" s="99">
        <v>10.803333333333333</v>
      </c>
      <c r="AT274" s="99">
        <v>485.49333333333334</v>
      </c>
      <c r="AU274" s="99">
        <v>5.2166666666666659</v>
      </c>
      <c r="AV274" s="99">
        <v>12.493333333333332</v>
      </c>
      <c r="AW274" s="99">
        <v>4.9233333333333338</v>
      </c>
      <c r="AX274" s="99">
        <v>25.51</v>
      </c>
      <c r="AY274" s="99">
        <v>47.626666666666665</v>
      </c>
      <c r="AZ274" s="99">
        <v>3.6233333333333335</v>
      </c>
      <c r="BA274" s="99">
        <v>1.3366666666666667</v>
      </c>
      <c r="BB274" s="99">
        <v>14.1</v>
      </c>
      <c r="BC274" s="99">
        <v>24.286666666666665</v>
      </c>
      <c r="BD274" s="99">
        <v>25.67</v>
      </c>
      <c r="BE274" s="99">
        <v>17.753333333333334</v>
      </c>
      <c r="BF274" s="99">
        <v>113.32333333333332</v>
      </c>
      <c r="BG274" s="99">
        <v>7.3274999999999997</v>
      </c>
      <c r="BH274" s="99">
        <v>13.08</v>
      </c>
      <c r="BI274" s="99">
        <v>24.33666666666667</v>
      </c>
      <c r="BJ274" s="99">
        <v>3.76</v>
      </c>
      <c r="BK274" s="99">
        <v>64.876666666666665</v>
      </c>
      <c r="BL274" s="99">
        <v>10.83</v>
      </c>
      <c r="BM274" s="99">
        <v>12.063333333333333</v>
      </c>
    </row>
    <row r="275" spans="1:65" x14ac:dyDescent="0.35">
      <c r="A275" s="13">
        <v>5140220830</v>
      </c>
      <c r="B275" s="14" t="s">
        <v>634</v>
      </c>
      <c r="C275" s="14" t="s">
        <v>647</v>
      </c>
      <c r="D275" s="14" t="s">
        <v>648</v>
      </c>
      <c r="E275" s="99">
        <v>13.62</v>
      </c>
      <c r="F275" s="99">
        <v>5.4906488549618322</v>
      </c>
      <c r="G275" s="99">
        <v>5.0799999999999992</v>
      </c>
      <c r="H275" s="99">
        <v>1.3683333333333332</v>
      </c>
      <c r="I275" s="99">
        <v>1.1766666666666667</v>
      </c>
      <c r="J275" s="99">
        <v>4.7333333333333334</v>
      </c>
      <c r="K275" s="99">
        <v>4.0466666666666669</v>
      </c>
      <c r="L275" s="99">
        <v>1.53</v>
      </c>
      <c r="M275" s="99">
        <v>4.6833333333333327</v>
      </c>
      <c r="N275" s="99">
        <v>4.7616666666666667</v>
      </c>
      <c r="O275" s="99">
        <v>0.66333333333333344</v>
      </c>
      <c r="P275" s="99">
        <v>1.7616666666666667</v>
      </c>
      <c r="Q275" s="99">
        <v>4.0466666666666669</v>
      </c>
      <c r="R275" s="99">
        <v>4.3266666666666671</v>
      </c>
      <c r="S275" s="99">
        <v>5.66</v>
      </c>
      <c r="T275" s="99">
        <v>3.9916666666666667</v>
      </c>
      <c r="U275" s="99">
        <v>5.456666666666667</v>
      </c>
      <c r="V275" s="99">
        <v>1.4633333333333332</v>
      </c>
      <c r="W275" s="99">
        <v>2.3799999999999994</v>
      </c>
      <c r="X275" s="99">
        <v>2.1</v>
      </c>
      <c r="Y275" s="99">
        <v>19.763333333333332</v>
      </c>
      <c r="Z275" s="99">
        <v>7.2233333333333327</v>
      </c>
      <c r="AA275" s="99">
        <v>3.4416666666666664</v>
      </c>
      <c r="AB275" s="99">
        <v>1.6849999999999998</v>
      </c>
      <c r="AC275" s="99">
        <v>3.686666666666667</v>
      </c>
      <c r="AD275" s="99">
        <v>2.6649999999999996</v>
      </c>
      <c r="AE275" s="92">
        <v>1104.4666666666665</v>
      </c>
      <c r="AF275" s="92">
        <v>394640</v>
      </c>
      <c r="AG275" s="100">
        <v>6.4988888888888887</v>
      </c>
      <c r="AH275" s="92">
        <v>1870.0760323797947</v>
      </c>
      <c r="AI275" s="99">
        <v>248.69919772571453</v>
      </c>
      <c r="AJ275" s="99" t="s">
        <v>810</v>
      </c>
      <c r="AK275" s="99" t="s">
        <v>810</v>
      </c>
      <c r="AL275" s="99">
        <v>248.69919772571453</v>
      </c>
      <c r="AM275" s="99">
        <v>185.37194999999997</v>
      </c>
      <c r="AN275" s="99">
        <v>62.25</v>
      </c>
      <c r="AO275" s="101">
        <v>3.2907083333333333</v>
      </c>
      <c r="AP275" s="99">
        <v>109.25</v>
      </c>
      <c r="AQ275" s="99">
        <v>94.100000000000009</v>
      </c>
      <c r="AR275" s="99">
        <v>109.56666666666666</v>
      </c>
      <c r="AS275" s="99">
        <v>10.513333333333334</v>
      </c>
      <c r="AT275" s="99">
        <v>487.96999999999997</v>
      </c>
      <c r="AU275" s="99">
        <v>5.97</v>
      </c>
      <c r="AV275" s="99">
        <v>12.47</v>
      </c>
      <c r="AW275" s="99">
        <v>5.0599999999999996</v>
      </c>
      <c r="AX275" s="99">
        <v>18.616666666666667</v>
      </c>
      <c r="AY275" s="99">
        <v>35.199999999999996</v>
      </c>
      <c r="AZ275" s="99">
        <v>3.7266666666666666</v>
      </c>
      <c r="BA275" s="99">
        <v>1.2166666666666668</v>
      </c>
      <c r="BB275" s="99">
        <v>12.113333333333335</v>
      </c>
      <c r="BC275" s="99">
        <v>21.426666666666666</v>
      </c>
      <c r="BD275" s="99">
        <v>19.753333333333334</v>
      </c>
      <c r="BE275" s="99">
        <v>22.426666666666666</v>
      </c>
      <c r="BF275" s="99">
        <v>100.66666666666667</v>
      </c>
      <c r="BG275" s="99">
        <v>6.466388888888889</v>
      </c>
      <c r="BH275" s="99">
        <v>11.196666666666667</v>
      </c>
      <c r="BI275" s="99">
        <v>19.216666666666669</v>
      </c>
      <c r="BJ275" s="99">
        <v>3.3533333333333331</v>
      </c>
      <c r="BK275" s="99">
        <v>65.563333333333333</v>
      </c>
      <c r="BL275" s="99">
        <v>10.833333333333334</v>
      </c>
      <c r="BM275" s="99">
        <v>13.183333333333332</v>
      </c>
    </row>
    <row r="276" spans="1:65" x14ac:dyDescent="0.35">
      <c r="A276" s="13">
        <v>5149020950</v>
      </c>
      <c r="B276" s="14" t="s">
        <v>634</v>
      </c>
      <c r="C276" s="14" t="s">
        <v>652</v>
      </c>
      <c r="D276" s="14" t="s">
        <v>653</v>
      </c>
      <c r="E276" s="99">
        <v>13.833333333333334</v>
      </c>
      <c r="F276" s="99">
        <v>5.4915034168564913</v>
      </c>
      <c r="G276" s="99">
        <v>4.6633333333333331</v>
      </c>
      <c r="H276" s="99">
        <v>1.4433333333333334</v>
      </c>
      <c r="I276" s="99">
        <v>1.1399999999999999</v>
      </c>
      <c r="J276" s="99">
        <v>4.5599999999999996</v>
      </c>
      <c r="K276" s="99">
        <v>3.8200000000000003</v>
      </c>
      <c r="L276" s="99">
        <v>1.55</v>
      </c>
      <c r="M276" s="99">
        <v>4.2566666666666668</v>
      </c>
      <c r="N276" s="99">
        <v>5.1766666666666667</v>
      </c>
      <c r="O276" s="99">
        <v>0.75065333333333328</v>
      </c>
      <c r="P276" s="99">
        <v>1.8099999999999998</v>
      </c>
      <c r="Q276" s="99">
        <v>3.5866666666666673</v>
      </c>
      <c r="R276" s="99">
        <v>4.4333333333333336</v>
      </c>
      <c r="S276" s="99">
        <v>5.496666666666667</v>
      </c>
      <c r="T276" s="99">
        <v>4.0599999999999996</v>
      </c>
      <c r="U276" s="99">
        <v>5.1533333333333333</v>
      </c>
      <c r="V276" s="99">
        <v>1.4400000000000002</v>
      </c>
      <c r="W276" s="99">
        <v>2.3733333333333335</v>
      </c>
      <c r="X276" s="99">
        <v>1.9266666666666667</v>
      </c>
      <c r="Y276" s="99">
        <v>18.889999999999997</v>
      </c>
      <c r="Z276" s="99">
        <v>6.7733333333333334</v>
      </c>
      <c r="AA276" s="99">
        <v>3.6799999999999997</v>
      </c>
      <c r="AB276" s="99">
        <v>1.7866666666666664</v>
      </c>
      <c r="AC276" s="99">
        <v>3.793333333333333</v>
      </c>
      <c r="AD276" s="99">
        <v>2.7033333333333331</v>
      </c>
      <c r="AE276" s="92">
        <v>1332.3</v>
      </c>
      <c r="AF276" s="92">
        <v>467653.33333333331</v>
      </c>
      <c r="AG276" s="100">
        <v>6.6362499999999995</v>
      </c>
      <c r="AH276" s="92">
        <v>2252.818909802822</v>
      </c>
      <c r="AI276" s="99" t="s">
        <v>810</v>
      </c>
      <c r="AJ276" s="99">
        <v>121.01850274028693</v>
      </c>
      <c r="AK276" s="99">
        <v>94.679543659140165</v>
      </c>
      <c r="AL276" s="99">
        <v>215.7</v>
      </c>
      <c r="AM276" s="99">
        <v>185.88640000000001</v>
      </c>
      <c r="AN276" s="99">
        <v>44.330000000000005</v>
      </c>
      <c r="AO276" s="101">
        <v>3.455916666666667</v>
      </c>
      <c r="AP276" s="99">
        <v>155.55666666666664</v>
      </c>
      <c r="AQ276" s="99">
        <v>175.16666666666666</v>
      </c>
      <c r="AR276" s="99">
        <v>189.97333333333333</v>
      </c>
      <c r="AS276" s="99">
        <v>10.34</v>
      </c>
      <c r="AT276" s="99">
        <v>494.58666666666664</v>
      </c>
      <c r="AU276" s="99">
        <v>4.29</v>
      </c>
      <c r="AV276" s="99">
        <v>13.230000000000002</v>
      </c>
      <c r="AW276" s="99">
        <v>5.1566666666666672</v>
      </c>
      <c r="AX276" s="99">
        <v>13.5</v>
      </c>
      <c r="AY276" s="99">
        <v>37.636666666666663</v>
      </c>
      <c r="AZ276" s="99">
        <v>3.61</v>
      </c>
      <c r="BA276" s="99">
        <v>1.2700000000000002</v>
      </c>
      <c r="BB276" s="99">
        <v>18.223333333333333</v>
      </c>
      <c r="BC276" s="99">
        <v>48.54</v>
      </c>
      <c r="BD276" s="99">
        <v>31.323333333333334</v>
      </c>
      <c r="BE276" s="99">
        <v>41.61</v>
      </c>
      <c r="BF276" s="99">
        <v>122.5</v>
      </c>
      <c r="BG276" s="99">
        <v>13</v>
      </c>
      <c r="BH276" s="99">
        <v>11.25</v>
      </c>
      <c r="BI276" s="99">
        <v>16</v>
      </c>
      <c r="BJ276" s="99">
        <v>2.8699999999999997</v>
      </c>
      <c r="BK276" s="99">
        <v>106.11</v>
      </c>
      <c r="BL276" s="99">
        <v>10.453333333333333</v>
      </c>
      <c r="BM276" s="99">
        <v>11.463333333333333</v>
      </c>
    </row>
    <row r="277" spans="1:65" x14ac:dyDescent="0.35">
      <c r="A277" s="13">
        <v>5313380050</v>
      </c>
      <c r="B277" s="14" t="s">
        <v>654</v>
      </c>
      <c r="C277" s="14" t="s">
        <v>655</v>
      </c>
      <c r="D277" s="14" t="s">
        <v>656</v>
      </c>
      <c r="E277" s="99">
        <v>13.915614035087719</v>
      </c>
      <c r="F277" s="99">
        <v>6.036198586666667</v>
      </c>
      <c r="G277" s="99">
        <v>5.330000000000001</v>
      </c>
      <c r="H277" s="99">
        <v>2.1927041277347294</v>
      </c>
      <c r="I277" s="99">
        <v>1.3866666666666667</v>
      </c>
      <c r="J277" s="99">
        <v>4.95</v>
      </c>
      <c r="K277" s="99">
        <v>4.6766666666666667</v>
      </c>
      <c r="L277" s="99">
        <v>1.6933333333333334</v>
      </c>
      <c r="M277" s="99">
        <v>4.7299999999999995</v>
      </c>
      <c r="N277" s="99">
        <v>4.4017543860000004</v>
      </c>
      <c r="O277" s="99">
        <v>0.69</v>
      </c>
      <c r="P277" s="99">
        <v>1.95</v>
      </c>
      <c r="Q277" s="99">
        <v>4.5566666666666666</v>
      </c>
      <c r="R277" s="99">
        <v>4.7233333333333336</v>
      </c>
      <c r="S277" s="99">
        <v>6.5933333333333337</v>
      </c>
      <c r="T277" s="99">
        <v>4.5133333333333328</v>
      </c>
      <c r="U277" s="99">
        <v>5.8466666666666667</v>
      </c>
      <c r="V277" s="99">
        <v>1.8866666666666667</v>
      </c>
      <c r="W277" s="99">
        <v>2.5766666666666667</v>
      </c>
      <c r="X277" s="99">
        <v>2.5133333333333332</v>
      </c>
      <c r="Y277" s="99">
        <v>21.566666666666666</v>
      </c>
      <c r="Z277" s="99">
        <v>7.5466666666666669</v>
      </c>
      <c r="AA277" s="99">
        <v>4.1066666666666665</v>
      </c>
      <c r="AB277" s="99">
        <v>2.0533333333333332</v>
      </c>
      <c r="AC277" s="99">
        <v>4.2833333333333341</v>
      </c>
      <c r="AD277" s="99">
        <v>3.0166666666666671</v>
      </c>
      <c r="AE277" s="92">
        <v>2044.2233333333334</v>
      </c>
      <c r="AF277" s="92">
        <v>719605.33333333337</v>
      </c>
      <c r="AG277" s="100">
        <v>6.6233333333333322</v>
      </c>
      <c r="AH277" s="92">
        <v>3459.4324503685129</v>
      </c>
      <c r="AI277" s="99" t="s">
        <v>810</v>
      </c>
      <c r="AJ277" s="99">
        <v>66.117187879487346</v>
      </c>
      <c r="AK277" s="99">
        <v>97.515229697049321</v>
      </c>
      <c r="AL277" s="99">
        <v>163.63999999999999</v>
      </c>
      <c r="AM277" s="99">
        <v>200.79645000000002</v>
      </c>
      <c r="AN277" s="99">
        <v>64.106666666666669</v>
      </c>
      <c r="AO277" s="101">
        <v>4.4348333333333336</v>
      </c>
      <c r="AP277" s="99">
        <v>219.25</v>
      </c>
      <c r="AQ277" s="99">
        <v>165.08333333333334</v>
      </c>
      <c r="AR277" s="99">
        <v>120.58333333333333</v>
      </c>
      <c r="AS277" s="99">
        <v>11.453333333333333</v>
      </c>
      <c r="AT277" s="99">
        <v>506.79666666666662</v>
      </c>
      <c r="AU277" s="99">
        <v>6.3900000000000006</v>
      </c>
      <c r="AV277" s="99">
        <v>14.846666666666666</v>
      </c>
      <c r="AW277" s="99">
        <v>5.2166666666666668</v>
      </c>
      <c r="AX277" s="99">
        <v>28.083333333333332</v>
      </c>
      <c r="AY277" s="99">
        <v>51.54666666666666</v>
      </c>
      <c r="AZ277" s="99">
        <v>4.05</v>
      </c>
      <c r="BA277" s="99">
        <v>1.2133333333333332</v>
      </c>
      <c r="BB277" s="99">
        <v>17.606666666666666</v>
      </c>
      <c r="BC277" s="99">
        <v>47.113333333333337</v>
      </c>
      <c r="BD277" s="99">
        <v>34.776666666666664</v>
      </c>
      <c r="BE277" s="99">
        <v>38.17</v>
      </c>
      <c r="BF277" s="99">
        <v>157.19333333333336</v>
      </c>
      <c r="BG277" s="99">
        <v>12.956666666666669</v>
      </c>
      <c r="BH277" s="99">
        <v>14.343333333333334</v>
      </c>
      <c r="BI277" s="99">
        <v>22.566666666666666</v>
      </c>
      <c r="BJ277" s="99">
        <v>4.55</v>
      </c>
      <c r="BK277" s="99">
        <v>81.356666666666669</v>
      </c>
      <c r="BL277" s="99">
        <v>11.4</v>
      </c>
      <c r="BM277" s="99">
        <v>13.32</v>
      </c>
    </row>
    <row r="278" spans="1:65" x14ac:dyDescent="0.35">
      <c r="A278" s="13">
        <v>5342644350</v>
      </c>
      <c r="B278" s="14" t="s">
        <v>654</v>
      </c>
      <c r="C278" s="14" t="s">
        <v>840</v>
      </c>
      <c r="D278" s="14" t="s">
        <v>893</v>
      </c>
      <c r="E278" s="99">
        <v>14.03063424947146</v>
      </c>
      <c r="F278" s="99">
        <v>5.7578666666666658</v>
      </c>
      <c r="G278" s="99">
        <v>5.5442316160281822</v>
      </c>
      <c r="H278" s="99">
        <v>2.2044352020405023</v>
      </c>
      <c r="I278" s="99">
        <v>1.46932782369146</v>
      </c>
      <c r="J278" s="99">
        <v>5.0225368139223558</v>
      </c>
      <c r="K278" s="99">
        <v>4.6628916494133881</v>
      </c>
      <c r="L278" s="99">
        <v>1.7842598187311178</v>
      </c>
      <c r="M278" s="99">
        <v>4.7705797101449274</v>
      </c>
      <c r="N278" s="99">
        <v>4.4096803008932772</v>
      </c>
      <c r="O278" s="99">
        <v>0.90158379373848996</v>
      </c>
      <c r="P278" s="99">
        <v>1.9283711167086484</v>
      </c>
      <c r="Q278" s="99">
        <v>4.6130296456977584</v>
      </c>
      <c r="R278" s="99">
        <v>4.6685383806519463</v>
      </c>
      <c r="S278" s="99">
        <v>6.6485459583182758</v>
      </c>
      <c r="T278" s="99">
        <v>4.6425305410122171</v>
      </c>
      <c r="U278" s="99">
        <v>5.5964912280701755</v>
      </c>
      <c r="V278" s="99">
        <v>1.919821057012068</v>
      </c>
      <c r="W278" s="99">
        <v>2.6733702337023373</v>
      </c>
      <c r="X278" s="99">
        <v>2.6343333333333327</v>
      </c>
      <c r="Y278" s="99">
        <v>21.980173371860413</v>
      </c>
      <c r="Z278" s="99">
        <v>7.9336406912966977</v>
      </c>
      <c r="AA278" s="99">
        <v>4.1459694189602443</v>
      </c>
      <c r="AB278" s="99">
        <v>2.1436624569460392</v>
      </c>
      <c r="AC278" s="99">
        <v>4.3083555041449779</v>
      </c>
      <c r="AD278" s="99">
        <v>2.9374516695957822</v>
      </c>
      <c r="AE278" s="92">
        <v>1989.1499999999999</v>
      </c>
      <c r="AF278" s="92">
        <v>857503</v>
      </c>
      <c r="AG278" s="100">
        <v>6.6342777777777782</v>
      </c>
      <c r="AH278" s="92">
        <v>4122.6227781566304</v>
      </c>
      <c r="AI278" s="99" t="s">
        <v>810</v>
      </c>
      <c r="AJ278" s="99">
        <v>72.592883070550542</v>
      </c>
      <c r="AK278" s="99">
        <v>98.910861106396169</v>
      </c>
      <c r="AL278" s="99">
        <v>171.5</v>
      </c>
      <c r="AM278" s="99">
        <v>200.34645</v>
      </c>
      <c r="AN278" s="99">
        <v>65.959999999999994</v>
      </c>
      <c r="AO278" s="101">
        <v>4.3812222222222221</v>
      </c>
      <c r="AP278" s="99">
        <v>238.26666666666665</v>
      </c>
      <c r="AQ278" s="99">
        <v>147.56333333333333</v>
      </c>
      <c r="AR278" s="99">
        <v>129.03333333333333</v>
      </c>
      <c r="AS278" s="99">
        <v>12.23231721417398</v>
      </c>
      <c r="AT278" s="99">
        <v>546.24333333333334</v>
      </c>
      <c r="AU278" s="99">
        <v>6.27</v>
      </c>
      <c r="AV278" s="99">
        <v>15.44</v>
      </c>
      <c r="AW278" s="99">
        <v>5.580000000000001</v>
      </c>
      <c r="AX278" s="99">
        <v>35.556666666666665</v>
      </c>
      <c r="AY278" s="99">
        <v>57.199999999999996</v>
      </c>
      <c r="AZ278" s="99">
        <v>3.9679736408566719</v>
      </c>
      <c r="BA278" s="99">
        <v>1.3219047619047621</v>
      </c>
      <c r="BB278" s="99">
        <v>19.396666666666668</v>
      </c>
      <c r="BC278" s="99">
        <v>32.993333333333332</v>
      </c>
      <c r="BD278" s="99">
        <v>22.346666666666664</v>
      </c>
      <c r="BE278" s="99">
        <v>31.256666666666664</v>
      </c>
      <c r="BF278" s="99">
        <v>137.76</v>
      </c>
      <c r="BG278" s="99">
        <v>10.305555555555555</v>
      </c>
      <c r="BH278" s="99">
        <v>15.200000000000001</v>
      </c>
      <c r="BI278" s="99">
        <v>23.333333333333332</v>
      </c>
      <c r="BJ278" s="99">
        <v>4.1399999999999997</v>
      </c>
      <c r="BK278" s="99">
        <v>71.05</v>
      </c>
      <c r="BL278" s="99">
        <v>11.941880064829823</v>
      </c>
      <c r="BM278" s="99">
        <v>12.778242704717831</v>
      </c>
    </row>
    <row r="279" spans="1:65" x14ac:dyDescent="0.35">
      <c r="A279" s="13">
        <v>5328420740</v>
      </c>
      <c r="B279" s="14" t="s">
        <v>654</v>
      </c>
      <c r="C279" s="14" t="s">
        <v>657</v>
      </c>
      <c r="D279" s="14" t="s">
        <v>658</v>
      </c>
      <c r="E279" s="99">
        <v>13.943333333333333</v>
      </c>
      <c r="F279" s="99">
        <v>6.2705061082024436</v>
      </c>
      <c r="G279" s="99">
        <v>5.0066666666666668</v>
      </c>
      <c r="H279" s="99">
        <v>2.7609092141042293</v>
      </c>
      <c r="I279" s="99">
        <v>1.27</v>
      </c>
      <c r="J279" s="99">
        <v>4.7299999999999995</v>
      </c>
      <c r="K279" s="99">
        <v>4.2</v>
      </c>
      <c r="L279" s="99">
        <v>1.6233333333333331</v>
      </c>
      <c r="M279" s="99">
        <v>4.293333333333333</v>
      </c>
      <c r="N279" s="99">
        <v>4.3433333333333337</v>
      </c>
      <c r="O279" s="99">
        <v>0.69</v>
      </c>
      <c r="P279" s="99">
        <v>1.9466666666666665</v>
      </c>
      <c r="Q279" s="99">
        <v>4.2833333333333323</v>
      </c>
      <c r="R279" s="99">
        <v>4.419999999999999</v>
      </c>
      <c r="S279" s="99">
        <v>6.3666666666666671</v>
      </c>
      <c r="T279" s="99">
        <v>4.1100000000000003</v>
      </c>
      <c r="U279" s="99">
        <v>5.253333333333333</v>
      </c>
      <c r="V279" s="99">
        <v>1.68</v>
      </c>
      <c r="W279" s="99">
        <v>2.5</v>
      </c>
      <c r="X279" s="99">
        <v>2.313333333333333</v>
      </c>
      <c r="Y279" s="99">
        <v>20.586666666666662</v>
      </c>
      <c r="Z279" s="99">
        <v>7.083333333333333</v>
      </c>
      <c r="AA279" s="99">
        <v>3.7566666666666664</v>
      </c>
      <c r="AB279" s="99">
        <v>1.8933333333333333</v>
      </c>
      <c r="AC279" s="99">
        <v>3.936666666666667</v>
      </c>
      <c r="AD279" s="99">
        <v>2.7833333333333332</v>
      </c>
      <c r="AE279" s="92">
        <v>1069.8333333333333</v>
      </c>
      <c r="AF279" s="92">
        <v>501144.33333333331</v>
      </c>
      <c r="AG279" s="100">
        <v>6.7075833333333321</v>
      </c>
      <c r="AH279" s="92">
        <v>2425.824574541331</v>
      </c>
      <c r="AI279" s="99">
        <v>148.41425099922762</v>
      </c>
      <c r="AJ279" s="99" t="s">
        <v>810</v>
      </c>
      <c r="AK279" s="99" t="s">
        <v>810</v>
      </c>
      <c r="AL279" s="99">
        <v>148.41425099922762</v>
      </c>
      <c r="AM279" s="99">
        <v>198.2739</v>
      </c>
      <c r="AN279" s="99">
        <v>65.716666666666669</v>
      </c>
      <c r="AO279" s="101">
        <v>4.129833333333333</v>
      </c>
      <c r="AP279" s="99">
        <v>144.66666666666666</v>
      </c>
      <c r="AQ279" s="99">
        <v>182.85999999999999</v>
      </c>
      <c r="AR279" s="99">
        <v>130.70666666666668</v>
      </c>
      <c r="AS279" s="99">
        <v>10.846666666666666</v>
      </c>
      <c r="AT279" s="99">
        <v>482.37333333333328</v>
      </c>
      <c r="AU279" s="99">
        <v>5.7233333333333336</v>
      </c>
      <c r="AV279" s="99">
        <v>11.99</v>
      </c>
      <c r="AW279" s="99">
        <v>4.99</v>
      </c>
      <c r="AX279" s="99">
        <v>22.666666666666668</v>
      </c>
      <c r="AY279" s="99">
        <v>39.866666666666667</v>
      </c>
      <c r="AZ279" s="99">
        <v>4.003333333333333</v>
      </c>
      <c r="BA279" s="99">
        <v>1.1533333333333333</v>
      </c>
      <c r="BB279" s="99">
        <v>15.943333333333333</v>
      </c>
      <c r="BC279" s="99">
        <v>16.046666666666667</v>
      </c>
      <c r="BD279" s="99">
        <v>17.183333333333334</v>
      </c>
      <c r="BE279" s="99">
        <v>20.186666666666664</v>
      </c>
      <c r="BF279" s="99">
        <v>110.93333333333334</v>
      </c>
      <c r="BG279" s="99">
        <v>12.221666666666669</v>
      </c>
      <c r="BH279" s="99">
        <v>9.6566666666666663</v>
      </c>
      <c r="BI279" s="99">
        <v>11.066666666666668</v>
      </c>
      <c r="BJ279" s="99">
        <v>3.0233333333333334</v>
      </c>
      <c r="BK279" s="99">
        <v>76.406666666666666</v>
      </c>
      <c r="BL279" s="99">
        <v>10.923333333333332</v>
      </c>
      <c r="BM279" s="99">
        <v>12.253333333333336</v>
      </c>
    </row>
    <row r="280" spans="1:65" x14ac:dyDescent="0.35">
      <c r="A280" s="13">
        <v>5342644700</v>
      </c>
      <c r="B280" s="14" t="s">
        <v>654</v>
      </c>
      <c r="C280" s="14" t="s">
        <v>894</v>
      </c>
      <c r="D280" s="14" t="s">
        <v>895</v>
      </c>
      <c r="E280" s="99">
        <v>13.811516432827213</v>
      </c>
      <c r="F280" s="99">
        <v>5.7023999999999999</v>
      </c>
      <c r="G280" s="99">
        <v>5.8540907089387941</v>
      </c>
      <c r="H280" s="99">
        <v>2.2044352020405023</v>
      </c>
      <c r="I280" s="99">
        <v>1.5254931129476585</v>
      </c>
      <c r="J280" s="99">
        <v>5.116894243641231</v>
      </c>
      <c r="K280" s="99">
        <v>4.736556245686681</v>
      </c>
      <c r="L280" s="99">
        <v>1.8252467270896273</v>
      </c>
      <c r="M280" s="99">
        <v>5.1086956521739131</v>
      </c>
      <c r="N280" s="99">
        <v>4.4603196991067229</v>
      </c>
      <c r="O280" s="99">
        <v>0.91836095764272574</v>
      </c>
      <c r="P280" s="99">
        <v>1.9749622166246852</v>
      </c>
      <c r="Q280" s="99">
        <v>4.7236804049168475</v>
      </c>
      <c r="R280" s="99">
        <v>4.8047634069400642</v>
      </c>
      <c r="S280" s="99">
        <v>6.7849078424286224</v>
      </c>
      <c r="T280" s="99">
        <v>4.9109598603839446</v>
      </c>
      <c r="U280" s="99">
        <v>5.7410661268556007</v>
      </c>
      <c r="V280" s="99">
        <v>2.0886183936745737</v>
      </c>
      <c r="W280" s="99">
        <v>2.7299630996309965</v>
      </c>
      <c r="X280" s="99">
        <v>2.7540833333333334</v>
      </c>
      <c r="Y280" s="99">
        <v>22.516674816625919</v>
      </c>
      <c r="Z280" s="99">
        <v>8.5388409396667697</v>
      </c>
      <c r="AA280" s="99">
        <v>4.3054617737003049</v>
      </c>
      <c r="AB280" s="99">
        <v>2.2745732874091087</v>
      </c>
      <c r="AC280" s="99">
        <v>4.4597320223636014</v>
      </c>
      <c r="AD280" s="99">
        <v>3.0056297598125368</v>
      </c>
      <c r="AE280" s="92">
        <v>2297.8333333333335</v>
      </c>
      <c r="AF280" s="92">
        <v>754901</v>
      </c>
      <c r="AG280" s="100">
        <v>6.4675000000000002</v>
      </c>
      <c r="AH280" s="92">
        <v>3571.3779164457897</v>
      </c>
      <c r="AI280" s="99" t="s">
        <v>810</v>
      </c>
      <c r="AJ280" s="99">
        <v>75.744272087072787</v>
      </c>
      <c r="AK280" s="99">
        <v>100.83151476464117</v>
      </c>
      <c r="AL280" s="99">
        <v>176.57</v>
      </c>
      <c r="AM280" s="99">
        <v>202.74645000000001</v>
      </c>
      <c r="AN280" s="99">
        <v>62.986666666666672</v>
      </c>
      <c r="AO280" s="101">
        <v>4.6206666666666667</v>
      </c>
      <c r="AP280" s="99">
        <v>212.13333333333333</v>
      </c>
      <c r="AQ280" s="99">
        <v>145.38999999999999</v>
      </c>
      <c r="AR280" s="99">
        <v>137.1</v>
      </c>
      <c r="AS280" s="99">
        <v>12.516674148133033</v>
      </c>
      <c r="AT280" s="99">
        <v>457.82333333333332</v>
      </c>
      <c r="AU280" s="99">
        <v>5.9066666666666663</v>
      </c>
      <c r="AV280" s="99">
        <v>15.146666666666667</v>
      </c>
      <c r="AW280" s="99">
        <v>5.666666666666667</v>
      </c>
      <c r="AX280" s="99">
        <v>35.766666666666666</v>
      </c>
      <c r="AY280" s="99">
        <v>45.609999999999992</v>
      </c>
      <c r="AZ280" s="99">
        <v>3.9593245469522245</v>
      </c>
      <c r="BA280" s="99">
        <v>1.4090476190476193</v>
      </c>
      <c r="BB280" s="99">
        <v>25.47</v>
      </c>
      <c r="BC280" s="99">
        <v>27.74</v>
      </c>
      <c r="BD280" s="99">
        <v>19.353333333333335</v>
      </c>
      <c r="BE280" s="99">
        <v>28.953333333333333</v>
      </c>
      <c r="BF280" s="99">
        <v>110.77666666666669</v>
      </c>
      <c r="BG280" s="99">
        <v>6.0374999999999988</v>
      </c>
      <c r="BH280" s="99">
        <v>16.356666666666666</v>
      </c>
      <c r="BI280" s="99">
        <v>22.556666666666668</v>
      </c>
      <c r="BJ280" s="99">
        <v>3.956666666666667</v>
      </c>
      <c r="BK280" s="99">
        <v>67.13333333333334</v>
      </c>
      <c r="BL280" s="99">
        <v>12.177179902755265</v>
      </c>
      <c r="BM280" s="99">
        <v>13.051699447229723</v>
      </c>
    </row>
    <row r="281" spans="1:65" x14ac:dyDescent="0.35">
      <c r="A281" s="13">
        <v>5314740500</v>
      </c>
      <c r="B281" s="14" t="s">
        <v>654</v>
      </c>
      <c r="C281" s="14" t="s">
        <v>839</v>
      </c>
      <c r="D281" s="14" t="s">
        <v>665</v>
      </c>
      <c r="E281" s="99">
        <v>14.14</v>
      </c>
      <c r="F281" s="99">
        <v>6.7572916666666671</v>
      </c>
      <c r="G281" s="99">
        <v>5.3133333333333335</v>
      </c>
      <c r="H281" s="99">
        <v>2.2220871913674194</v>
      </c>
      <c r="I281" s="99">
        <v>1.4033333333333333</v>
      </c>
      <c r="J281" s="99">
        <v>4.9833333333333334</v>
      </c>
      <c r="K281" s="99">
        <v>4.4866666666666672</v>
      </c>
      <c r="L281" s="99">
        <v>1.7433333333333334</v>
      </c>
      <c r="M281" s="99">
        <v>4.5133333333333328</v>
      </c>
      <c r="N281" s="99">
        <v>4.4300000000000006</v>
      </c>
      <c r="O281" s="99">
        <v>0.72666666666666657</v>
      </c>
      <c r="P281" s="99">
        <v>1.9466666666666665</v>
      </c>
      <c r="Q281" s="99">
        <v>4.5699999999999994</v>
      </c>
      <c r="R281" s="99">
        <v>4.6400000000000006</v>
      </c>
      <c r="S281" s="99">
        <v>6.2899999999999991</v>
      </c>
      <c r="T281" s="99">
        <v>4.62</v>
      </c>
      <c r="U281" s="99">
        <v>5.2899999999999991</v>
      </c>
      <c r="V281" s="99">
        <v>2.0566666666666666</v>
      </c>
      <c r="W281" s="99">
        <v>2.6733333333333333</v>
      </c>
      <c r="X281" s="99">
        <v>2.5900000000000003</v>
      </c>
      <c r="Y281" s="99">
        <v>21.593333333333334</v>
      </c>
      <c r="Z281" s="99">
        <v>6.8566666666666665</v>
      </c>
      <c r="AA281" s="99">
        <v>4.1366666666666667</v>
      </c>
      <c r="AB281" s="99">
        <v>2.1833333333333331</v>
      </c>
      <c r="AC281" s="99">
        <v>4.3066666666666658</v>
      </c>
      <c r="AD281" s="99">
        <v>2.9833333333333329</v>
      </c>
      <c r="AE281" s="92">
        <v>2039.75</v>
      </c>
      <c r="AF281" s="92">
        <v>572167.66666666663</v>
      </c>
      <c r="AG281" s="100">
        <v>6.5677777777777777</v>
      </c>
      <c r="AH281" s="92">
        <v>2731.2133423496271</v>
      </c>
      <c r="AI281" s="99" t="s">
        <v>810</v>
      </c>
      <c r="AJ281" s="99">
        <v>60.761698736288679</v>
      </c>
      <c r="AK281" s="99">
        <v>93.022850963869871</v>
      </c>
      <c r="AL281" s="99">
        <v>153.78</v>
      </c>
      <c r="AM281" s="99">
        <v>202.97145</v>
      </c>
      <c r="AN281" s="99">
        <v>87.216666666666654</v>
      </c>
      <c r="AO281" s="101">
        <v>4.3513333333333337</v>
      </c>
      <c r="AP281" s="99">
        <v>187.66</v>
      </c>
      <c r="AQ281" s="99">
        <v>228.41666666666666</v>
      </c>
      <c r="AR281" s="99">
        <v>136.91666666666666</v>
      </c>
      <c r="AS281" s="99">
        <v>11.796666666666667</v>
      </c>
      <c r="AT281" s="99">
        <v>415.35999999999996</v>
      </c>
      <c r="AU281" s="99">
        <v>6.6066666666666665</v>
      </c>
      <c r="AV281" s="99">
        <v>12.953333333333333</v>
      </c>
      <c r="AW281" s="99">
        <v>5.2266666666666666</v>
      </c>
      <c r="AX281" s="99">
        <v>26.776666666666667</v>
      </c>
      <c r="AY281" s="99">
        <v>67.833333333333329</v>
      </c>
      <c r="AZ281" s="99">
        <v>3.48</v>
      </c>
      <c r="BA281" s="99">
        <v>1.2333333333333334</v>
      </c>
      <c r="BB281" s="99">
        <v>19.653333333333332</v>
      </c>
      <c r="BC281" s="99">
        <v>48.056666666666672</v>
      </c>
      <c r="BD281" s="99">
        <v>45.890000000000008</v>
      </c>
      <c r="BE281" s="99">
        <v>47.443333333333328</v>
      </c>
      <c r="BF281" s="99">
        <v>141.34333333333333</v>
      </c>
      <c r="BG281" s="99">
        <v>12.956666666666669</v>
      </c>
      <c r="BH281" s="99">
        <v>12.823333333333332</v>
      </c>
      <c r="BI281" s="99">
        <v>18.583333333333332</v>
      </c>
      <c r="BJ281" s="99">
        <v>3.8966666666666669</v>
      </c>
      <c r="BK281" s="99">
        <v>78.466666666666669</v>
      </c>
      <c r="BL281" s="99">
        <v>11.473333333333334</v>
      </c>
      <c r="BM281" s="99">
        <v>12.916666666666666</v>
      </c>
    </row>
    <row r="282" spans="1:65" x14ac:dyDescent="0.35">
      <c r="A282" s="13">
        <v>5334180690</v>
      </c>
      <c r="B282" s="14" t="s">
        <v>654</v>
      </c>
      <c r="C282" s="14" t="s">
        <v>659</v>
      </c>
      <c r="D282" s="14" t="s">
        <v>660</v>
      </c>
      <c r="E282" s="99">
        <v>14.003333333333336</v>
      </c>
      <c r="F282" s="99">
        <v>5.8308533333333337</v>
      </c>
      <c r="G282" s="99">
        <v>5.0233333333333334</v>
      </c>
      <c r="H282" s="99">
        <v>2.4403153828362298</v>
      </c>
      <c r="I282" s="99">
        <v>1.2833333333333332</v>
      </c>
      <c r="J282" s="99">
        <v>4.8633333333333333</v>
      </c>
      <c r="K282" s="99">
        <v>3.9500000000000006</v>
      </c>
      <c r="L282" s="99">
        <v>1.58</v>
      </c>
      <c r="M282" s="99">
        <v>4.3066666666666666</v>
      </c>
      <c r="N282" s="99">
        <v>4.1466666666666674</v>
      </c>
      <c r="O282" s="99">
        <v>0.93</v>
      </c>
      <c r="P282" s="99">
        <v>2.0333333333333332</v>
      </c>
      <c r="Q282" s="99">
        <v>4.3266666666666671</v>
      </c>
      <c r="R282" s="99">
        <v>4.46</v>
      </c>
      <c r="S282" s="99">
        <v>6.2633333333333328</v>
      </c>
      <c r="T282" s="99">
        <v>4.4366666666666665</v>
      </c>
      <c r="U282" s="99">
        <v>5.16</v>
      </c>
      <c r="V282" s="99">
        <v>1.4633333333333336</v>
      </c>
      <c r="W282" s="99">
        <v>2.6199999999999997</v>
      </c>
      <c r="X282" s="99">
        <v>2.36</v>
      </c>
      <c r="Y282" s="99">
        <v>21.36</v>
      </c>
      <c r="Z282" s="99">
        <v>6.53</v>
      </c>
      <c r="AA282" s="99">
        <v>4.003333333333333</v>
      </c>
      <c r="AB282" s="99">
        <v>1.7733333333333334</v>
      </c>
      <c r="AC282" s="99">
        <v>4.0466666666666669</v>
      </c>
      <c r="AD282" s="99">
        <v>2.7399999999999998</v>
      </c>
      <c r="AE282" s="92">
        <v>1639.9433333333334</v>
      </c>
      <c r="AF282" s="92">
        <v>437248.66666666669</v>
      </c>
      <c r="AG282" s="100">
        <v>6.7504666666666653</v>
      </c>
      <c r="AH282" s="92">
        <v>2126.9227795068496</v>
      </c>
      <c r="AI282" s="99">
        <v>126.19860075225488</v>
      </c>
      <c r="AJ282" s="99" t="s">
        <v>810</v>
      </c>
      <c r="AK282" s="99" t="s">
        <v>810</v>
      </c>
      <c r="AL282" s="99">
        <v>126.19860075225488</v>
      </c>
      <c r="AM282" s="99">
        <v>189.62390000000002</v>
      </c>
      <c r="AN282" s="99">
        <v>69.716666666666654</v>
      </c>
      <c r="AO282" s="101">
        <v>4.3665000000000003</v>
      </c>
      <c r="AP282" s="99">
        <v>155.38999999999999</v>
      </c>
      <c r="AQ282" s="99">
        <v>188.5</v>
      </c>
      <c r="AR282" s="99">
        <v>117.89</v>
      </c>
      <c r="AS282" s="99">
        <v>11.969999999999999</v>
      </c>
      <c r="AT282" s="99">
        <v>517.21999999999991</v>
      </c>
      <c r="AU282" s="99">
        <v>5.4899999999999993</v>
      </c>
      <c r="AV282" s="99">
        <v>14.316666666666668</v>
      </c>
      <c r="AW282" s="99">
        <v>8.3733333333333331</v>
      </c>
      <c r="AX282" s="99">
        <v>24.326666666666668</v>
      </c>
      <c r="AY282" s="99">
        <v>30.833333333333332</v>
      </c>
      <c r="AZ282" s="99">
        <v>3.4733333333333332</v>
      </c>
      <c r="BA282" s="99">
        <v>1.21</v>
      </c>
      <c r="BB282" s="99">
        <v>16.306666666666668</v>
      </c>
      <c r="BC282" s="99">
        <v>19.416666666666668</v>
      </c>
      <c r="BD282" s="99">
        <v>14.479999999999999</v>
      </c>
      <c r="BE282" s="99">
        <v>26.326666666666668</v>
      </c>
      <c r="BF282" s="99">
        <v>95.833333333333329</v>
      </c>
      <c r="BG282" s="99">
        <v>12.631666666666666</v>
      </c>
      <c r="BH282" s="99">
        <v>10.25</v>
      </c>
      <c r="BI282" s="99">
        <v>13.083333333333334</v>
      </c>
      <c r="BJ282" s="99">
        <v>2.9866666666666664</v>
      </c>
      <c r="BK282" s="99">
        <v>74.463333333333324</v>
      </c>
      <c r="BL282" s="99">
        <v>11.616666666666667</v>
      </c>
      <c r="BM282" s="99">
        <v>12.433333333333335</v>
      </c>
    </row>
    <row r="283" spans="1:65" x14ac:dyDescent="0.35">
      <c r="A283" s="13">
        <v>5334580720</v>
      </c>
      <c r="B283" s="14" t="s">
        <v>654</v>
      </c>
      <c r="C283" s="14" t="s">
        <v>661</v>
      </c>
      <c r="D283" s="14" t="s">
        <v>662</v>
      </c>
      <c r="E283" s="99">
        <v>13.913333333333334</v>
      </c>
      <c r="F283" s="99">
        <v>6.1811904761904763</v>
      </c>
      <c r="G283" s="99">
        <v>5.2399999999999993</v>
      </c>
      <c r="H283" s="99">
        <v>2.2334678428522876</v>
      </c>
      <c r="I283" s="99">
        <v>1.3866666666666667</v>
      </c>
      <c r="J283" s="99">
        <v>4.8666666666666663</v>
      </c>
      <c r="K283" s="99">
        <v>4.3599999999999994</v>
      </c>
      <c r="L283" s="99">
        <v>1.7033333333333331</v>
      </c>
      <c r="M283" s="99">
        <v>4.71</v>
      </c>
      <c r="N283" s="99">
        <v>4.4300000000000006</v>
      </c>
      <c r="O283" s="99">
        <v>0.89</v>
      </c>
      <c r="P283" s="99">
        <v>1.9533333333333331</v>
      </c>
      <c r="Q283" s="99">
        <v>4.4333333333333336</v>
      </c>
      <c r="R283" s="99">
        <v>4.6133333333333333</v>
      </c>
      <c r="S283" s="99">
        <v>6.123333333333334</v>
      </c>
      <c r="T283" s="99">
        <v>4.3099999999999996</v>
      </c>
      <c r="U283" s="99">
        <v>5.31</v>
      </c>
      <c r="V283" s="99">
        <v>1.8099999999999998</v>
      </c>
      <c r="W283" s="99">
        <v>2.59</v>
      </c>
      <c r="X283" s="99">
        <v>2.6266666666666669</v>
      </c>
      <c r="Y283" s="99">
        <v>21.330000000000002</v>
      </c>
      <c r="Z283" s="99">
        <v>7.4066666666666663</v>
      </c>
      <c r="AA283" s="99">
        <v>4.0366666666666662</v>
      </c>
      <c r="AB283" s="99">
        <v>2.0566666666666666</v>
      </c>
      <c r="AC283" s="99">
        <v>4.2166666666666677</v>
      </c>
      <c r="AD283" s="99">
        <v>2.97</v>
      </c>
      <c r="AE283" s="92">
        <v>1998.7333333333333</v>
      </c>
      <c r="AF283" s="92">
        <v>682555.33333333337</v>
      </c>
      <c r="AG283" s="100">
        <v>6.4671666666666674</v>
      </c>
      <c r="AH283" s="92">
        <v>3228.8683134035032</v>
      </c>
      <c r="AI283" s="99" t="s">
        <v>810</v>
      </c>
      <c r="AJ283" s="99">
        <v>66.117187879487346</v>
      </c>
      <c r="AK283" s="99">
        <v>97.515229697049321</v>
      </c>
      <c r="AL283" s="99">
        <v>163.63999999999999</v>
      </c>
      <c r="AM283" s="99">
        <v>200.0984</v>
      </c>
      <c r="AN283" s="99">
        <v>65.570000000000007</v>
      </c>
      <c r="AO283" s="101">
        <v>4.141</v>
      </c>
      <c r="AP283" s="99">
        <v>132.73333333333335</v>
      </c>
      <c r="AQ283" s="99">
        <v>183.4</v>
      </c>
      <c r="AR283" s="99">
        <v>146.28666666666666</v>
      </c>
      <c r="AS283" s="99">
        <v>11.37</v>
      </c>
      <c r="AT283" s="99">
        <v>508.18666666666672</v>
      </c>
      <c r="AU283" s="99">
        <v>5.5366666666666662</v>
      </c>
      <c r="AV283" s="99">
        <v>13.346666666666666</v>
      </c>
      <c r="AW283" s="99">
        <v>4.99</v>
      </c>
      <c r="AX283" s="99">
        <v>31.333333333333332</v>
      </c>
      <c r="AY283" s="99">
        <v>49.666666666666664</v>
      </c>
      <c r="AZ283" s="99">
        <v>3.89</v>
      </c>
      <c r="BA283" s="99">
        <v>1.2066666666666668</v>
      </c>
      <c r="BB283" s="99">
        <v>21.939999999999998</v>
      </c>
      <c r="BC283" s="99">
        <v>51.666666666666664</v>
      </c>
      <c r="BD283" s="99">
        <v>48</v>
      </c>
      <c r="BE283" s="99">
        <v>44</v>
      </c>
      <c r="BF283" s="99">
        <v>138.13</v>
      </c>
      <c r="BG283" s="99">
        <v>12.956666666666669</v>
      </c>
      <c r="BH283" s="99">
        <v>12.430000000000001</v>
      </c>
      <c r="BI283" s="99">
        <v>18.083333333333332</v>
      </c>
      <c r="BJ283" s="99">
        <v>3.4899999999999998</v>
      </c>
      <c r="BK283" s="99">
        <v>68.533333333333331</v>
      </c>
      <c r="BL283" s="99">
        <v>11.133333333333335</v>
      </c>
      <c r="BM283" s="99">
        <v>12.566666666666668</v>
      </c>
    </row>
    <row r="284" spans="1:65" x14ac:dyDescent="0.35">
      <c r="A284" s="13">
        <v>5336500700</v>
      </c>
      <c r="B284" s="14" t="s">
        <v>654</v>
      </c>
      <c r="C284" s="14" t="s">
        <v>663</v>
      </c>
      <c r="D284" s="14" t="s">
        <v>664</v>
      </c>
      <c r="E284" s="99">
        <v>13.96</v>
      </c>
      <c r="F284" s="99">
        <v>5.6615927750410506</v>
      </c>
      <c r="G284" s="99">
        <v>5.206666666666667</v>
      </c>
      <c r="H284" s="99">
        <v>2.780334722534477</v>
      </c>
      <c r="I284" s="99">
        <v>1.37</v>
      </c>
      <c r="J284" s="99">
        <v>4.8466666666666667</v>
      </c>
      <c r="K284" s="99">
        <v>4.4333333333333336</v>
      </c>
      <c r="L284" s="99">
        <v>1.67</v>
      </c>
      <c r="M284" s="99">
        <v>4.3266666666666662</v>
      </c>
      <c r="N284" s="99">
        <v>4.4266666666666667</v>
      </c>
      <c r="O284" s="99">
        <v>0.76000000000000012</v>
      </c>
      <c r="P284" s="99">
        <v>1.9433333333333334</v>
      </c>
      <c r="Q284" s="99">
        <v>4.5466666666666669</v>
      </c>
      <c r="R284" s="99">
        <v>4.4799999999999995</v>
      </c>
      <c r="S284" s="99">
        <v>6.3366666666666669</v>
      </c>
      <c r="T284" s="99">
        <v>4.38</v>
      </c>
      <c r="U284" s="99">
        <v>5.2033333333333331</v>
      </c>
      <c r="V284" s="99">
        <v>1.8466666666666667</v>
      </c>
      <c r="W284" s="99">
        <v>2.6333333333333333</v>
      </c>
      <c r="X284" s="99">
        <v>2.6066666666666669</v>
      </c>
      <c r="Y284" s="99">
        <v>21.526666666666667</v>
      </c>
      <c r="Z284" s="99">
        <v>7.2399999999999993</v>
      </c>
      <c r="AA284" s="99">
        <v>3.9666666666666668</v>
      </c>
      <c r="AB284" s="99">
        <v>2.0733333333333337</v>
      </c>
      <c r="AC284" s="99">
        <v>4.1499999999999995</v>
      </c>
      <c r="AD284" s="99">
        <v>2.8766666666666669</v>
      </c>
      <c r="AE284" s="92">
        <v>1909.2766666666666</v>
      </c>
      <c r="AF284" s="92">
        <v>601329.66666666663</v>
      </c>
      <c r="AG284" s="100">
        <v>6.4724999999999993</v>
      </c>
      <c r="AH284" s="92">
        <v>2843.9054520490586</v>
      </c>
      <c r="AI284" s="99" t="s">
        <v>810</v>
      </c>
      <c r="AJ284" s="99">
        <v>75.672303136282551</v>
      </c>
      <c r="AK284" s="99">
        <v>99.707663158768582</v>
      </c>
      <c r="AL284" s="99">
        <v>175.38</v>
      </c>
      <c r="AM284" s="99">
        <v>207.10695000000001</v>
      </c>
      <c r="AN284" s="99">
        <v>77.69</v>
      </c>
      <c r="AO284" s="101">
        <v>4.391</v>
      </c>
      <c r="AP284" s="99">
        <v>242.13666666666668</v>
      </c>
      <c r="AQ284" s="99">
        <v>139.76666666666668</v>
      </c>
      <c r="AR284" s="99">
        <v>164.29666666666665</v>
      </c>
      <c r="AS284" s="99">
        <v>11.87</v>
      </c>
      <c r="AT284" s="99">
        <v>448.83</v>
      </c>
      <c r="AU284" s="99">
        <v>6.4366666666666674</v>
      </c>
      <c r="AV284" s="99">
        <v>14.856666666666667</v>
      </c>
      <c r="AW284" s="99">
        <v>5.4899999999999993</v>
      </c>
      <c r="AX284" s="99">
        <v>32.116666666666667</v>
      </c>
      <c r="AY284" s="99">
        <v>43.476666666666667</v>
      </c>
      <c r="AZ284" s="99">
        <v>3.4566666666666666</v>
      </c>
      <c r="BA284" s="99">
        <v>1.2366666666666666</v>
      </c>
      <c r="BB284" s="99">
        <v>20.536666666666665</v>
      </c>
      <c r="BC284" s="99">
        <v>48.416666666666664</v>
      </c>
      <c r="BD284" s="99">
        <v>30.066666666666666</v>
      </c>
      <c r="BE284" s="99">
        <v>42.913333333333334</v>
      </c>
      <c r="BF284" s="99">
        <v>118.33333333333333</v>
      </c>
      <c r="BG284" s="99">
        <v>14.218333333333334</v>
      </c>
      <c r="BH284" s="99">
        <v>11.87</v>
      </c>
      <c r="BI284" s="99">
        <v>17.556666666666668</v>
      </c>
      <c r="BJ284" s="99">
        <v>3.5966666666666662</v>
      </c>
      <c r="BK284" s="99">
        <v>65.296666666666667</v>
      </c>
      <c r="BL284" s="99">
        <v>11.770000000000001</v>
      </c>
      <c r="BM284" s="99">
        <v>12.776666666666666</v>
      </c>
    </row>
    <row r="285" spans="1:65" x14ac:dyDescent="0.35">
      <c r="A285" s="13">
        <v>5342644800</v>
      </c>
      <c r="B285" s="14" t="s">
        <v>654</v>
      </c>
      <c r="C285" s="14" t="s">
        <v>840</v>
      </c>
      <c r="D285" s="14" t="s">
        <v>666</v>
      </c>
      <c r="E285" s="99">
        <v>13.848183099493882</v>
      </c>
      <c r="F285" s="99">
        <v>5.540662100456621</v>
      </c>
      <c r="G285" s="99">
        <v>5.8074240422721273</v>
      </c>
      <c r="H285" s="99">
        <v>2.548639684036393</v>
      </c>
      <c r="I285" s="99">
        <v>1.5221597796143254</v>
      </c>
      <c r="J285" s="99">
        <v>5.1035609103078983</v>
      </c>
      <c r="K285" s="99">
        <v>4.6998895790200139</v>
      </c>
      <c r="L285" s="99">
        <v>1.8185800604229605</v>
      </c>
      <c r="M285" s="99">
        <v>5.0753623188405799</v>
      </c>
      <c r="N285" s="99">
        <v>4.4936530324400561</v>
      </c>
      <c r="O285" s="99">
        <v>0.91836095764272574</v>
      </c>
      <c r="P285" s="99">
        <v>1.961628883291352</v>
      </c>
      <c r="Q285" s="99">
        <v>4.7170137382501807</v>
      </c>
      <c r="R285" s="99">
        <v>4.7914300736067306</v>
      </c>
      <c r="S285" s="99">
        <v>6.7782411757619556</v>
      </c>
      <c r="T285" s="99">
        <v>4.8842931937172773</v>
      </c>
      <c r="U285" s="99">
        <v>5.7277327935222671</v>
      </c>
      <c r="V285" s="99">
        <v>2.0652850603412403</v>
      </c>
      <c r="W285" s="99">
        <v>2.7199630996309967</v>
      </c>
      <c r="X285" s="99">
        <v>2.73075</v>
      </c>
      <c r="Y285" s="99">
        <v>22.430008149959249</v>
      </c>
      <c r="Z285" s="99">
        <v>8.4655076063334374</v>
      </c>
      <c r="AA285" s="99">
        <v>4.2954617737003051</v>
      </c>
      <c r="AB285" s="99">
        <v>2.2579066207424421</v>
      </c>
      <c r="AC285" s="99">
        <v>4.439732022363601</v>
      </c>
      <c r="AD285" s="99">
        <v>3.0022964264792034</v>
      </c>
      <c r="AE285" s="92">
        <v>3318.6299999999997</v>
      </c>
      <c r="AF285" s="92">
        <v>1014801.3333333334</v>
      </c>
      <c r="AG285" s="100">
        <v>6.7198333333333329</v>
      </c>
      <c r="AH285" s="92">
        <v>4924.2023449097069</v>
      </c>
      <c r="AI285" s="99">
        <v>193.40602067114025</v>
      </c>
      <c r="AJ285" s="99" t="s">
        <v>810</v>
      </c>
      <c r="AK285" s="99" t="s">
        <v>810</v>
      </c>
      <c r="AL285" s="99">
        <v>193.40602067114025</v>
      </c>
      <c r="AM285" s="99">
        <v>202.97145</v>
      </c>
      <c r="AN285" s="99">
        <v>67.2</v>
      </c>
      <c r="AO285" s="101">
        <v>4.6638333333333328</v>
      </c>
      <c r="AP285" s="99">
        <v>198.49</v>
      </c>
      <c r="AQ285" s="99">
        <v>236.25</v>
      </c>
      <c r="AR285" s="99">
        <v>149.38666666666668</v>
      </c>
      <c r="AS285" s="99">
        <v>12.466674148133032</v>
      </c>
      <c r="AT285" s="99">
        <v>446.40333333333336</v>
      </c>
      <c r="AU285" s="99">
        <v>5.5399999999999991</v>
      </c>
      <c r="AV285" s="99">
        <v>14.403333333333331</v>
      </c>
      <c r="AW285" s="99">
        <v>5.8233333333333333</v>
      </c>
      <c r="AX285" s="99">
        <v>50.199999999999996</v>
      </c>
      <c r="AY285" s="99">
        <v>72.25</v>
      </c>
      <c r="AZ285" s="99">
        <v>3.9593245469522245</v>
      </c>
      <c r="BA285" s="99">
        <v>1.4023809523809525</v>
      </c>
      <c r="BB285" s="99">
        <v>22.873333333333335</v>
      </c>
      <c r="BC285" s="99">
        <v>40.356666666666669</v>
      </c>
      <c r="BD285" s="99">
        <v>31.11</v>
      </c>
      <c r="BE285" s="99">
        <v>37.043333333333329</v>
      </c>
      <c r="BF285" s="99">
        <v>96.100000000000009</v>
      </c>
      <c r="BG285" s="99">
        <v>16.763333333333335</v>
      </c>
      <c r="BH285" s="99">
        <v>16.373333333333331</v>
      </c>
      <c r="BI285" s="99">
        <v>21.586666666666662</v>
      </c>
      <c r="BJ285" s="99">
        <v>4.04</v>
      </c>
      <c r="BK285" s="99">
        <v>87.833333333333329</v>
      </c>
      <c r="BL285" s="99">
        <v>12.143846569421934</v>
      </c>
      <c r="BM285" s="99">
        <v>13.075032780563054</v>
      </c>
    </row>
    <row r="286" spans="1:65" x14ac:dyDescent="0.35">
      <c r="A286" s="13">
        <v>5344060840</v>
      </c>
      <c r="B286" s="14" t="s">
        <v>654</v>
      </c>
      <c r="C286" s="14" t="s">
        <v>667</v>
      </c>
      <c r="D286" s="14" t="s">
        <v>668</v>
      </c>
      <c r="E286" s="99">
        <v>14.077063700160217</v>
      </c>
      <c r="F286" s="99">
        <v>6.172311479420487</v>
      </c>
      <c r="G286" s="99">
        <v>5.3082329945475664</v>
      </c>
      <c r="H286" s="99">
        <v>2.2176641843084166</v>
      </c>
      <c r="I286" s="99">
        <v>1.4014523794567513</v>
      </c>
      <c r="J286" s="99">
        <v>4.9195189435217976</v>
      </c>
      <c r="K286" s="99">
        <v>4.5260642999127185</v>
      </c>
      <c r="L286" s="99">
        <v>1.7447156099290211</v>
      </c>
      <c r="M286" s="99">
        <v>4.5396200377785396</v>
      </c>
      <c r="N286" s="99">
        <v>4.8891321773811063</v>
      </c>
      <c r="O286" s="99">
        <v>0.95686753620164711</v>
      </c>
      <c r="P286" s="99">
        <v>1.9659552647113046</v>
      </c>
      <c r="Q286" s="99">
        <v>4.4587582163643633</v>
      </c>
      <c r="R286" s="99">
        <v>4.6113298723304865</v>
      </c>
      <c r="S286" s="99">
        <v>6.3210713488024224</v>
      </c>
      <c r="T286" s="99">
        <v>4.4330104802987229</v>
      </c>
      <c r="U286" s="99">
        <v>5.3486909466878823</v>
      </c>
      <c r="V286" s="99">
        <v>1.9110055441893781</v>
      </c>
      <c r="W286" s="99">
        <v>2.6292807670159459</v>
      </c>
      <c r="X286" s="99">
        <v>2.5432297228146932</v>
      </c>
      <c r="Y286" s="99">
        <v>21.579090744174408</v>
      </c>
      <c r="Z286" s="99">
        <v>6.9843122364512196</v>
      </c>
      <c r="AA286" s="99">
        <v>4.1102531554982562</v>
      </c>
      <c r="AB286" s="99">
        <v>2.0849868284185722</v>
      </c>
      <c r="AC286" s="99">
        <v>4.2375803283295435</v>
      </c>
      <c r="AD286" s="99">
        <v>2.8798900789738924</v>
      </c>
      <c r="AE286" s="92">
        <v>1201.9800890012518</v>
      </c>
      <c r="AF286" s="92">
        <v>479992.72765135189</v>
      </c>
      <c r="AG286" s="100">
        <v>6.5279661786612726</v>
      </c>
      <c r="AH286" s="92">
        <v>2282.2883196260145</v>
      </c>
      <c r="AI286" s="99" t="s">
        <v>810</v>
      </c>
      <c r="AJ286" s="99">
        <v>63.603464636511298</v>
      </c>
      <c r="AK286" s="99">
        <v>114.59610720505196</v>
      </c>
      <c r="AL286" s="99">
        <v>178.2</v>
      </c>
      <c r="AM286" s="99">
        <v>201.25430632578642</v>
      </c>
      <c r="AN286" s="99">
        <v>60.582539911268746</v>
      </c>
      <c r="AO286" s="101">
        <v>4.2995473746216222</v>
      </c>
      <c r="AP286" s="99">
        <v>165.73135579043068</v>
      </c>
      <c r="AQ286" s="99">
        <v>168.5498034999049</v>
      </c>
      <c r="AR286" s="99">
        <v>118.00706154646424</v>
      </c>
      <c r="AS286" s="99">
        <v>11.490434697273168</v>
      </c>
      <c r="AT286" s="99">
        <v>477.18245585696121</v>
      </c>
      <c r="AU286" s="99">
        <v>6.4819788826155049</v>
      </c>
      <c r="AV286" s="99">
        <v>11.228702130307013</v>
      </c>
      <c r="AW286" s="99">
        <v>4.95480342812992</v>
      </c>
      <c r="AX286" s="99">
        <v>27.825423346243934</v>
      </c>
      <c r="AY286" s="99">
        <v>51.821130405972553</v>
      </c>
      <c r="AZ286" s="99">
        <v>3.7164641641924754</v>
      </c>
      <c r="BA286" s="99">
        <v>1.2884142483175554</v>
      </c>
      <c r="BB286" s="99">
        <v>17.063442698645321</v>
      </c>
      <c r="BC286" s="99">
        <v>25.993237639238629</v>
      </c>
      <c r="BD286" s="99">
        <v>23.951289143513865</v>
      </c>
      <c r="BE286" s="99">
        <v>30.528043912053846</v>
      </c>
      <c r="BF286" s="99">
        <v>76.888389115781891</v>
      </c>
      <c r="BG286" s="99">
        <v>10.727058514917092</v>
      </c>
      <c r="BH286" s="99">
        <v>14.88603784910795</v>
      </c>
      <c r="BI286" s="99">
        <v>23.190494818304568</v>
      </c>
      <c r="BJ286" s="99">
        <v>3.3556055284536548</v>
      </c>
      <c r="BK286" s="99">
        <v>58.828124845162982</v>
      </c>
      <c r="BL286" s="99">
        <v>11.570643118221261</v>
      </c>
      <c r="BM286" s="99">
        <v>12.74356353786896</v>
      </c>
    </row>
    <row r="287" spans="1:65" x14ac:dyDescent="0.35">
      <c r="A287" s="13">
        <v>5345104880</v>
      </c>
      <c r="B287" s="14" t="s">
        <v>654</v>
      </c>
      <c r="C287" s="14" t="s">
        <v>856</v>
      </c>
      <c r="D287" s="14" t="s">
        <v>857</v>
      </c>
      <c r="E287" s="99">
        <v>14.158294326351518</v>
      </c>
      <c r="F287" s="99">
        <v>5.7113657219311724</v>
      </c>
      <c r="G287" s="99">
        <v>5.5047313084888918</v>
      </c>
      <c r="H287" s="99">
        <v>2.5529362846800416</v>
      </c>
      <c r="I287" s="99">
        <v>1.424603641479167</v>
      </c>
      <c r="J287" s="99">
        <v>5.138656926370551</v>
      </c>
      <c r="K287" s="99">
        <v>4.5609425499474563</v>
      </c>
      <c r="L287" s="99">
        <v>1.8188178734305713</v>
      </c>
      <c r="M287" s="99">
        <v>4.8778008453103139</v>
      </c>
      <c r="N287" s="99">
        <v>3.8701685487711734</v>
      </c>
      <c r="O287" s="99">
        <v>0.92310361876177893</v>
      </c>
      <c r="P287" s="99">
        <v>1.9249355501407195</v>
      </c>
      <c r="Q287" s="99">
        <v>4.6019788977823941</v>
      </c>
      <c r="R287" s="99">
        <v>4.6392116128622947</v>
      </c>
      <c r="S287" s="99">
        <v>6.3921045302335635</v>
      </c>
      <c r="T287" s="99">
        <v>4.7779852363875994</v>
      </c>
      <c r="U287" s="99">
        <v>5.7561855134310207</v>
      </c>
      <c r="V287" s="99">
        <v>1.9385657061016943</v>
      </c>
      <c r="W287" s="99">
        <v>2.6741379357965989</v>
      </c>
      <c r="X287" s="99">
        <v>2.5821950315826432</v>
      </c>
      <c r="Y287" s="99">
        <v>21.613144371342603</v>
      </c>
      <c r="Z287" s="99">
        <v>7.7789421306890079</v>
      </c>
      <c r="AA287" s="99">
        <v>4.1835006470864649</v>
      </c>
      <c r="AB287" s="99">
        <v>2.1594648910804524</v>
      </c>
      <c r="AC287" s="99">
        <v>4.3563990934535113</v>
      </c>
      <c r="AD287" s="99">
        <v>2.9692957758221357</v>
      </c>
      <c r="AE287" s="92">
        <v>2186.0500817588845</v>
      </c>
      <c r="AF287" s="92">
        <v>622476.49919460353</v>
      </c>
      <c r="AG287" s="100">
        <v>6.8229396208202173</v>
      </c>
      <c r="AH287" s="92">
        <v>3051.235745309848</v>
      </c>
      <c r="AI287" s="99" t="s">
        <v>810</v>
      </c>
      <c r="AJ287" s="99">
        <v>70.39777446924181</v>
      </c>
      <c r="AK287" s="99">
        <v>98.896486344348546</v>
      </c>
      <c r="AL287" s="99">
        <v>169.3</v>
      </c>
      <c r="AM287" s="99">
        <v>204.77714442982688</v>
      </c>
      <c r="AN287" s="99">
        <v>78.737494622445311</v>
      </c>
      <c r="AO287" s="101">
        <v>4.1963840945912345</v>
      </c>
      <c r="AP287" s="99">
        <v>191.80697770336317</v>
      </c>
      <c r="AQ287" s="99">
        <v>192.99374482614499</v>
      </c>
      <c r="AR287" s="99">
        <v>127.12062456736446</v>
      </c>
      <c r="AS287" s="99">
        <v>11.849409751965529</v>
      </c>
      <c r="AT287" s="99">
        <v>555.69714564293974</v>
      </c>
      <c r="AU287" s="99">
        <v>6.4247828685758632</v>
      </c>
      <c r="AV287" s="99">
        <v>15.131137249066484</v>
      </c>
      <c r="AW287" s="99">
        <v>6.2793790340740339</v>
      </c>
      <c r="AX287" s="99">
        <v>23.755084432988752</v>
      </c>
      <c r="AY287" s="99">
        <v>54.26943707276839</v>
      </c>
      <c r="AZ287" s="99">
        <v>4.1494098353514746</v>
      </c>
      <c r="BA287" s="99">
        <v>1.377819488393065</v>
      </c>
      <c r="BB287" s="99">
        <v>24.236741878766512</v>
      </c>
      <c r="BC287" s="99">
        <v>48.365269690127356</v>
      </c>
      <c r="BD287" s="99">
        <v>28.896818756458561</v>
      </c>
      <c r="BE287" s="99">
        <v>46.131271601534763</v>
      </c>
      <c r="BF287" s="99">
        <v>94.052511028368954</v>
      </c>
      <c r="BG287" s="99">
        <v>12.299519115867732</v>
      </c>
      <c r="BH287" s="99">
        <v>11.920211301332614</v>
      </c>
      <c r="BI287" s="99">
        <v>21.088028392291534</v>
      </c>
      <c r="BJ287" s="99">
        <v>4.0741084506035845</v>
      </c>
      <c r="BK287" s="99">
        <v>82.404102997516759</v>
      </c>
      <c r="BL287" s="99">
        <v>11.743781112129122</v>
      </c>
      <c r="BM287" s="99">
        <v>13.166990997092507</v>
      </c>
    </row>
    <row r="288" spans="1:65" x14ac:dyDescent="0.35">
      <c r="A288" s="13">
        <v>5348300915</v>
      </c>
      <c r="B288" s="14" t="s">
        <v>654</v>
      </c>
      <c r="C288" s="14" t="s">
        <v>669</v>
      </c>
      <c r="D288" s="14" t="s">
        <v>670</v>
      </c>
      <c r="E288" s="99">
        <v>14.054624232724017</v>
      </c>
      <c r="F288" s="99">
        <v>6.3440031901473661</v>
      </c>
      <c r="G288" s="99">
        <v>5.1558102809035011</v>
      </c>
      <c r="H288" s="99">
        <v>2.2616001662011311</v>
      </c>
      <c r="I288" s="99">
        <v>1.2772583843373466</v>
      </c>
      <c r="J288" s="99">
        <v>4.9306233607487249</v>
      </c>
      <c r="K288" s="99">
        <v>4.5346235121366627</v>
      </c>
      <c r="L288" s="99">
        <v>1.7404090228021463</v>
      </c>
      <c r="M288" s="99">
        <v>4.384889742934118</v>
      </c>
      <c r="N288" s="99">
        <v>4.443209747687014</v>
      </c>
      <c r="O288" s="99">
        <v>0.75597003592162293</v>
      </c>
      <c r="P288" s="99">
        <v>1.9528392116106528</v>
      </c>
      <c r="Q288" s="99">
        <v>4.4594680861225866</v>
      </c>
      <c r="R288" s="99">
        <v>4.361507923710974</v>
      </c>
      <c r="S288" s="99">
        <v>6.4049340251615989</v>
      </c>
      <c r="T288" s="99">
        <v>4.4627947748651229</v>
      </c>
      <c r="U288" s="99">
        <v>5.4901224470390231</v>
      </c>
      <c r="V288" s="99">
        <v>1.4840014616519468</v>
      </c>
      <c r="W288" s="99">
        <v>2.6273728041440827</v>
      </c>
      <c r="X288" s="99">
        <v>2.3808779224579166</v>
      </c>
      <c r="Y288" s="99">
        <v>21.024612363345849</v>
      </c>
      <c r="Z288" s="99">
        <v>7.0509638603624936</v>
      </c>
      <c r="AA288" s="99">
        <v>3.9480107818628909</v>
      </c>
      <c r="AB288" s="99">
        <v>1.8051533121830936</v>
      </c>
      <c r="AC288" s="99">
        <v>4.151941152778619</v>
      </c>
      <c r="AD288" s="99">
        <v>2.8990779506857205</v>
      </c>
      <c r="AE288" s="92">
        <v>1854.3559823532914</v>
      </c>
      <c r="AF288" s="92">
        <v>705092.47724082274</v>
      </c>
      <c r="AG288" s="100">
        <v>6.7723914985653488</v>
      </c>
      <c r="AH288" s="92">
        <v>3432.6688994609544</v>
      </c>
      <c r="AI288" s="99" t="s">
        <v>810</v>
      </c>
      <c r="AJ288" s="99">
        <v>31.482041402724615</v>
      </c>
      <c r="AK288" s="99">
        <v>107.91625157420697</v>
      </c>
      <c r="AL288" s="99">
        <v>139.4</v>
      </c>
      <c r="AM288" s="99">
        <v>200.22337694401122</v>
      </c>
      <c r="AN288" s="99">
        <v>81.972253722515006</v>
      </c>
      <c r="AO288" s="101">
        <v>4.4453167383879686</v>
      </c>
      <c r="AP288" s="99">
        <v>211.7192279210752</v>
      </c>
      <c r="AQ288" s="99">
        <v>183.17986347925554</v>
      </c>
      <c r="AR288" s="99">
        <v>123.41969020859814</v>
      </c>
      <c r="AS288" s="99">
        <v>11.617385180688357</v>
      </c>
      <c r="AT288" s="99">
        <v>465.69497500233092</v>
      </c>
      <c r="AU288" s="99">
        <v>5.5299960123919698</v>
      </c>
      <c r="AV288" s="99">
        <v>14.202488723686265</v>
      </c>
      <c r="AW288" s="99">
        <v>6.4392051006586017</v>
      </c>
      <c r="AX288" s="99">
        <v>30.162557954665889</v>
      </c>
      <c r="AY288" s="99">
        <v>47.670437807189764</v>
      </c>
      <c r="AZ288" s="99">
        <v>3.7756076514749495</v>
      </c>
      <c r="BA288" s="99">
        <v>1.2502868786506403</v>
      </c>
      <c r="BB288" s="99">
        <v>14.794694418211591</v>
      </c>
      <c r="BC288" s="99">
        <v>29.67378063212497</v>
      </c>
      <c r="BD288" s="99">
        <v>24.205770342826696</v>
      </c>
      <c r="BE288" s="99">
        <v>24.742421181710309</v>
      </c>
      <c r="BF288" s="99">
        <v>119.30206491374877</v>
      </c>
      <c r="BG288" s="99">
        <v>14.597229628192332</v>
      </c>
      <c r="BH288" s="99">
        <v>13.592175088111707</v>
      </c>
      <c r="BI288" s="99">
        <v>26.837957969261325</v>
      </c>
      <c r="BJ288" s="99">
        <v>4.0356756529598874</v>
      </c>
      <c r="BK288" s="99">
        <v>78.525523742949375</v>
      </c>
      <c r="BL288" s="99">
        <v>11.672616852118319</v>
      </c>
      <c r="BM288" s="99">
        <v>13.059235983854252</v>
      </c>
    </row>
    <row r="289" spans="1:65" x14ac:dyDescent="0.35">
      <c r="A289" s="13">
        <v>5349420950</v>
      </c>
      <c r="B289" s="14" t="s">
        <v>654</v>
      </c>
      <c r="C289" s="14" t="s">
        <v>671</v>
      </c>
      <c r="D289" s="14" t="s">
        <v>672</v>
      </c>
      <c r="E289" s="99">
        <v>14.056666666666667</v>
      </c>
      <c r="F289" s="99">
        <v>6.3859012345679007</v>
      </c>
      <c r="G289" s="99">
        <v>5.3166666666666664</v>
      </c>
      <c r="H289" s="99">
        <v>1.5170515987192601</v>
      </c>
      <c r="I289" s="99">
        <v>1.2966666666666669</v>
      </c>
      <c r="J289" s="99">
        <v>5.07</v>
      </c>
      <c r="K289" s="99">
        <v>4.4400000000000004</v>
      </c>
      <c r="L289" s="99">
        <v>1.6766666666666667</v>
      </c>
      <c r="M289" s="99">
        <v>4.5233333333333334</v>
      </c>
      <c r="N289" s="99">
        <v>4.4300000000000006</v>
      </c>
      <c r="O289" s="99">
        <v>0.69</v>
      </c>
      <c r="P289" s="99">
        <v>1.9466666666666665</v>
      </c>
      <c r="Q289" s="99">
        <v>4.503333333333333</v>
      </c>
      <c r="R289" s="99">
        <v>4.54</v>
      </c>
      <c r="S289" s="99">
        <v>6.1566666666666663</v>
      </c>
      <c r="T289" s="99">
        <v>4.6133333333333333</v>
      </c>
      <c r="U289" s="99">
        <v>5.123333333333334</v>
      </c>
      <c r="V289" s="99">
        <v>2.0566666666666666</v>
      </c>
      <c r="W289" s="99">
        <v>2.6633333333333336</v>
      </c>
      <c r="X289" s="99">
        <v>2.3833333333333333</v>
      </c>
      <c r="Y289" s="99">
        <v>20.686666666666667</v>
      </c>
      <c r="Z289" s="99">
        <v>6.7966666666666669</v>
      </c>
      <c r="AA289" s="99">
        <v>3.9499999999999997</v>
      </c>
      <c r="AB289" s="99">
        <v>2.1666666666666665</v>
      </c>
      <c r="AC289" s="99">
        <v>4.1133333333333333</v>
      </c>
      <c r="AD289" s="99">
        <v>2.8866666666666667</v>
      </c>
      <c r="AE289" s="92">
        <v>1019</v>
      </c>
      <c r="AF289" s="92">
        <v>482550</v>
      </c>
      <c r="AG289" s="100">
        <v>6.5692857142857148</v>
      </c>
      <c r="AH289" s="92">
        <v>2306.4979734900862</v>
      </c>
      <c r="AI289" s="99" t="s">
        <v>810</v>
      </c>
      <c r="AJ289" s="99">
        <v>69.855289030866402</v>
      </c>
      <c r="AK289" s="99">
        <v>99.31269203105829</v>
      </c>
      <c r="AL289" s="99">
        <v>169.17000000000002</v>
      </c>
      <c r="AM289" s="99">
        <v>190.47194999999999</v>
      </c>
      <c r="AN289" s="99">
        <v>64.61</v>
      </c>
      <c r="AO289" s="101">
        <v>4.214666666666667</v>
      </c>
      <c r="AP289" s="99">
        <v>191.80666666666664</v>
      </c>
      <c r="AQ289" s="99">
        <v>151.56</v>
      </c>
      <c r="AR289" s="99">
        <v>123.54333333333334</v>
      </c>
      <c r="AS289" s="99">
        <v>11.466666666666667</v>
      </c>
      <c r="AT289" s="99">
        <v>519.99</v>
      </c>
      <c r="AU289" s="99">
        <v>5.669999999999999</v>
      </c>
      <c r="AV289" s="99">
        <v>12.433333333333335</v>
      </c>
      <c r="AW289" s="99">
        <v>4.96</v>
      </c>
      <c r="AX289" s="99">
        <v>31.666666666666668</v>
      </c>
      <c r="AY289" s="99">
        <v>35.693333333333335</v>
      </c>
      <c r="AZ289" s="99">
        <v>3.9733333333333332</v>
      </c>
      <c r="BA289" s="99">
        <v>1.1733333333333333</v>
      </c>
      <c r="BB289" s="99">
        <v>23.02</v>
      </c>
      <c r="BC289" s="99">
        <v>36.75</v>
      </c>
      <c r="BD289" s="99">
        <v>24.45</v>
      </c>
      <c r="BE289" s="99">
        <v>32.943333333333335</v>
      </c>
      <c r="BF289" s="99">
        <v>93.3</v>
      </c>
      <c r="BG289" s="99">
        <v>11.246666666666668</v>
      </c>
      <c r="BH289" s="99">
        <v>13.583333333333334</v>
      </c>
      <c r="BI289" s="99">
        <v>15.446666666666667</v>
      </c>
      <c r="BJ289" s="99">
        <v>2.8800000000000003</v>
      </c>
      <c r="BK289" s="99">
        <v>64.723333333333343</v>
      </c>
      <c r="BL289" s="99">
        <v>11.486666666666666</v>
      </c>
      <c r="BM289" s="99">
        <v>12.43</v>
      </c>
    </row>
    <row r="290" spans="1:65" x14ac:dyDescent="0.35">
      <c r="A290" s="13">
        <v>5416620200</v>
      </c>
      <c r="B290" s="14" t="s">
        <v>673</v>
      </c>
      <c r="C290" s="14" t="s">
        <v>841</v>
      </c>
      <c r="D290" s="14" t="s">
        <v>842</v>
      </c>
      <c r="E290" s="99">
        <v>13.793333333333331</v>
      </c>
      <c r="F290" s="99">
        <v>5.5749740932642489</v>
      </c>
      <c r="G290" s="99">
        <v>5.2666666666666666</v>
      </c>
      <c r="H290" s="99">
        <v>1.3533333333333335</v>
      </c>
      <c r="I290" s="99">
        <v>1.17</v>
      </c>
      <c r="J290" s="99">
        <v>4.83</v>
      </c>
      <c r="K290" s="99">
        <v>4.7700000000000005</v>
      </c>
      <c r="L290" s="99">
        <v>1.58</v>
      </c>
      <c r="M290" s="99">
        <v>4.6933333333333325</v>
      </c>
      <c r="N290" s="99">
        <v>5.16</v>
      </c>
      <c r="O290" s="99">
        <v>0.70666666666666667</v>
      </c>
      <c r="P290" s="99">
        <v>1.8099999999999998</v>
      </c>
      <c r="Q290" s="99">
        <v>3.8699999999999997</v>
      </c>
      <c r="R290" s="99">
        <v>4.5333333333333341</v>
      </c>
      <c r="S290" s="99">
        <v>5.8533333333333326</v>
      </c>
      <c r="T290" s="99">
        <v>4.18</v>
      </c>
      <c r="U290" s="99">
        <v>5.3233333333333333</v>
      </c>
      <c r="V290" s="99">
        <v>1.4933333333333334</v>
      </c>
      <c r="W290" s="99">
        <v>2.4166666666666665</v>
      </c>
      <c r="X290" s="99">
        <v>2.02</v>
      </c>
      <c r="Y290" s="99">
        <v>19.126666666666665</v>
      </c>
      <c r="Z290" s="99">
        <v>7.6566666666666663</v>
      </c>
      <c r="AA290" s="99">
        <v>3.94</v>
      </c>
      <c r="AB290" s="99">
        <v>2.0033333333333334</v>
      </c>
      <c r="AC290" s="99">
        <v>3.91</v>
      </c>
      <c r="AD290" s="99">
        <v>2.82</v>
      </c>
      <c r="AE290" s="92">
        <v>1004.0166666666668</v>
      </c>
      <c r="AF290" s="92">
        <v>269988.66666666669</v>
      </c>
      <c r="AG290" s="100">
        <v>7</v>
      </c>
      <c r="AH290" s="92">
        <v>1346.9294020387872</v>
      </c>
      <c r="AI290" s="99" t="s">
        <v>810</v>
      </c>
      <c r="AJ290" s="99">
        <v>79.297638955555556</v>
      </c>
      <c r="AK290" s="99">
        <v>110.17388114822973</v>
      </c>
      <c r="AL290" s="99">
        <v>189.47</v>
      </c>
      <c r="AM290" s="99">
        <v>186.09415000000001</v>
      </c>
      <c r="AN290" s="99">
        <v>52</v>
      </c>
      <c r="AO290" s="101">
        <v>3.355833333333333</v>
      </c>
      <c r="AP290" s="99">
        <v>172.33333333333334</v>
      </c>
      <c r="AQ290" s="99">
        <v>158.83333333333334</v>
      </c>
      <c r="AR290" s="99">
        <v>107.83333333333333</v>
      </c>
      <c r="AS290" s="99">
        <v>10.49</v>
      </c>
      <c r="AT290" s="99">
        <v>355.05333333333334</v>
      </c>
      <c r="AU290" s="99">
        <v>5.1333333333333329</v>
      </c>
      <c r="AV290" s="99">
        <v>11.313333333333333</v>
      </c>
      <c r="AW290" s="99">
        <v>5</v>
      </c>
      <c r="AX290" s="99">
        <v>18.776666666666667</v>
      </c>
      <c r="AY290" s="99">
        <v>46.223333333333336</v>
      </c>
      <c r="AZ290" s="99">
        <v>3.563333333333333</v>
      </c>
      <c r="BA290" s="99">
        <v>1.1766666666666667</v>
      </c>
      <c r="BB290" s="99">
        <v>19.27</v>
      </c>
      <c r="BC290" s="99">
        <v>39.873333333333335</v>
      </c>
      <c r="BD290" s="99">
        <v>27.143333333333331</v>
      </c>
      <c r="BE290" s="99">
        <v>29.41333333333333</v>
      </c>
      <c r="BF290" s="99">
        <v>80.42</v>
      </c>
      <c r="BG290" s="99">
        <v>6.6627777777777775</v>
      </c>
      <c r="BH290" s="99">
        <v>12.410000000000002</v>
      </c>
      <c r="BI290" s="99">
        <v>13.666666666666666</v>
      </c>
      <c r="BJ290" s="99">
        <v>3.41</v>
      </c>
      <c r="BK290" s="99">
        <v>72.553333333333327</v>
      </c>
      <c r="BL290" s="99">
        <v>10.19</v>
      </c>
      <c r="BM290" s="99">
        <v>13.406666666666666</v>
      </c>
    </row>
    <row r="291" spans="1:65" x14ac:dyDescent="0.35">
      <c r="A291" s="13">
        <v>5434060550</v>
      </c>
      <c r="B291" s="14" t="s">
        <v>673</v>
      </c>
      <c r="C291" s="14" t="s">
        <v>674</v>
      </c>
      <c r="D291" s="14" t="s">
        <v>675</v>
      </c>
      <c r="E291" s="99">
        <v>13.75</v>
      </c>
      <c r="F291" s="99">
        <v>5.6324000000000005</v>
      </c>
      <c r="G291" s="99">
        <v>4.84</v>
      </c>
      <c r="H291" s="99">
        <v>1.3499999999999999</v>
      </c>
      <c r="I291" s="99">
        <v>1.1333333333333333</v>
      </c>
      <c r="J291" s="99">
        <v>4.5599999999999996</v>
      </c>
      <c r="K291" s="99">
        <v>4.0633333333333326</v>
      </c>
      <c r="L291" s="99">
        <v>1.5633333333333332</v>
      </c>
      <c r="M291" s="99">
        <v>4.3466666666666667</v>
      </c>
      <c r="N291" s="99">
        <v>5.4933333333333332</v>
      </c>
      <c r="O291" s="99">
        <v>0.73999999999999988</v>
      </c>
      <c r="P291" s="99">
        <v>1.8099999999999998</v>
      </c>
      <c r="Q291" s="99">
        <v>3.6933333333333334</v>
      </c>
      <c r="R291" s="99">
        <v>4.4066666666666663</v>
      </c>
      <c r="S291" s="99">
        <v>5.7100000000000009</v>
      </c>
      <c r="T291" s="99">
        <v>4.13</v>
      </c>
      <c r="U291" s="99">
        <v>5.2133333333333338</v>
      </c>
      <c r="V291" s="99">
        <v>1.4799999999999998</v>
      </c>
      <c r="W291" s="99">
        <v>2.35</v>
      </c>
      <c r="X291" s="99">
        <v>1.9533333333333331</v>
      </c>
      <c r="Y291" s="99">
        <v>18.973333333333333</v>
      </c>
      <c r="Z291" s="99">
        <v>6.9533333333333331</v>
      </c>
      <c r="AA291" s="99">
        <v>3.3800000000000003</v>
      </c>
      <c r="AB291" s="99">
        <v>1.7333333333333334</v>
      </c>
      <c r="AC291" s="99">
        <v>3.8200000000000003</v>
      </c>
      <c r="AD291" s="99">
        <v>2.73</v>
      </c>
      <c r="AE291" s="92">
        <v>975.14</v>
      </c>
      <c r="AF291" s="92">
        <v>367599</v>
      </c>
      <c r="AG291" s="100">
        <v>7.251666666666666</v>
      </c>
      <c r="AH291" s="92">
        <v>1880.5906907332446</v>
      </c>
      <c r="AI291" s="99" t="s">
        <v>810</v>
      </c>
      <c r="AJ291" s="99">
        <v>70.817038076755622</v>
      </c>
      <c r="AK291" s="99">
        <v>107.79090907279705</v>
      </c>
      <c r="AL291" s="99">
        <v>178.61</v>
      </c>
      <c r="AM291" s="99">
        <v>185.45349999999999</v>
      </c>
      <c r="AN291" s="99">
        <v>47.536666666666669</v>
      </c>
      <c r="AO291" s="101">
        <v>3.4584166666666665</v>
      </c>
      <c r="AP291" s="99">
        <v>126.67</v>
      </c>
      <c r="AQ291" s="99">
        <v>137.65333333333334</v>
      </c>
      <c r="AR291" s="99">
        <v>100.44333333333333</v>
      </c>
      <c r="AS291" s="99">
        <v>10.200000000000001</v>
      </c>
      <c r="AT291" s="99">
        <v>375.63333333333338</v>
      </c>
      <c r="AU291" s="99">
        <v>5.9333333333333336</v>
      </c>
      <c r="AV291" s="99">
        <v>11.173333333333334</v>
      </c>
      <c r="AW291" s="99">
        <v>4.9266666666666667</v>
      </c>
      <c r="AX291" s="99">
        <v>29.443333333333332</v>
      </c>
      <c r="AY291" s="99">
        <v>49.166666666666664</v>
      </c>
      <c r="AZ291" s="99">
        <v>3.7999999999999994</v>
      </c>
      <c r="BA291" s="99">
        <v>1.1466666666666667</v>
      </c>
      <c r="BB291" s="99">
        <v>18.019999999999996</v>
      </c>
      <c r="BC291" s="99">
        <v>34.893333333333338</v>
      </c>
      <c r="BD291" s="99">
        <v>24.84</v>
      </c>
      <c r="BE291" s="99">
        <v>27.286666666666665</v>
      </c>
      <c r="BF291" s="99">
        <v>77.850000000000009</v>
      </c>
      <c r="BG291" s="99">
        <v>9.4444444444444446</v>
      </c>
      <c r="BH291" s="99">
        <v>10.26</v>
      </c>
      <c r="BI291" s="99">
        <v>17.166666666666668</v>
      </c>
      <c r="BJ291" s="99">
        <v>3.02</v>
      </c>
      <c r="BK291" s="99">
        <v>66.806666666666672</v>
      </c>
      <c r="BL291" s="99">
        <v>10.15</v>
      </c>
      <c r="BM291" s="99">
        <v>12.506666666666668</v>
      </c>
    </row>
    <row r="292" spans="1:65" x14ac:dyDescent="0.35">
      <c r="A292" s="13">
        <v>5520740250</v>
      </c>
      <c r="B292" s="14" t="s">
        <v>676</v>
      </c>
      <c r="C292" s="14" t="s">
        <v>677</v>
      </c>
      <c r="D292" s="14" t="s">
        <v>678</v>
      </c>
      <c r="E292" s="99">
        <v>13.743333333333332</v>
      </c>
      <c r="F292" s="99">
        <v>5.9417004048582998</v>
      </c>
      <c r="G292" s="99">
        <v>4.5533333333333337</v>
      </c>
      <c r="H292" s="99">
        <v>1.6133333333333333</v>
      </c>
      <c r="I292" s="99">
        <v>1.1299999999999999</v>
      </c>
      <c r="J292" s="99">
        <v>4.5766666666666671</v>
      </c>
      <c r="K292" s="99">
        <v>3.7866666666666666</v>
      </c>
      <c r="L292" s="99">
        <v>1.593333333333333</v>
      </c>
      <c r="M292" s="99">
        <v>4.4333333333333336</v>
      </c>
      <c r="N292" s="99">
        <v>4.49</v>
      </c>
      <c r="O292" s="99">
        <v>0.79</v>
      </c>
      <c r="P292" s="99">
        <v>1.9466666666666665</v>
      </c>
      <c r="Q292" s="99">
        <v>3.7433333333333336</v>
      </c>
      <c r="R292" s="99">
        <v>4.3999999999999995</v>
      </c>
      <c r="S292" s="99">
        <v>5.62</v>
      </c>
      <c r="T292" s="99">
        <v>3.9066666666666667</v>
      </c>
      <c r="U292" s="99">
        <v>5.0933333333333328</v>
      </c>
      <c r="V292" s="99">
        <v>1.59</v>
      </c>
      <c r="W292" s="99">
        <v>2.4300000000000002</v>
      </c>
      <c r="X292" s="99">
        <v>1.9666666666666668</v>
      </c>
      <c r="Y292" s="99">
        <v>18.723333333333333</v>
      </c>
      <c r="Z292" s="99">
        <v>7.2633333333333328</v>
      </c>
      <c r="AA292" s="99">
        <v>3.5833333333333335</v>
      </c>
      <c r="AB292" s="99">
        <v>1.84</v>
      </c>
      <c r="AC292" s="99">
        <v>3.7633333333333332</v>
      </c>
      <c r="AD292" s="99">
        <v>2.67</v>
      </c>
      <c r="AE292" s="92">
        <v>1562.5</v>
      </c>
      <c r="AF292" s="92">
        <v>391044.66666666669</v>
      </c>
      <c r="AG292" s="100">
        <v>7.0266666666666664</v>
      </c>
      <c r="AH292" s="92">
        <v>1958.0482998866912</v>
      </c>
      <c r="AI292" s="99" t="s">
        <v>810</v>
      </c>
      <c r="AJ292" s="99">
        <v>106.23040340308621</v>
      </c>
      <c r="AK292" s="99">
        <v>87.393821717620753</v>
      </c>
      <c r="AL292" s="99">
        <v>193.62</v>
      </c>
      <c r="AM292" s="99">
        <v>197.2157</v>
      </c>
      <c r="AN292" s="99">
        <v>62.886666666666663</v>
      </c>
      <c r="AO292" s="101">
        <v>3.3635000000000002</v>
      </c>
      <c r="AP292" s="99">
        <v>125</v>
      </c>
      <c r="AQ292" s="99">
        <v>179.66666666666666</v>
      </c>
      <c r="AR292" s="99">
        <v>107.33333333333333</v>
      </c>
      <c r="AS292" s="99">
        <v>10.266666666666666</v>
      </c>
      <c r="AT292" s="99">
        <v>538.52</v>
      </c>
      <c r="AU292" s="99">
        <v>5.2566666666666668</v>
      </c>
      <c r="AV292" s="99">
        <v>12.29</v>
      </c>
      <c r="AW292" s="99">
        <v>4.99</v>
      </c>
      <c r="AX292" s="99">
        <v>20.833333333333332</v>
      </c>
      <c r="AY292" s="99">
        <v>39.166666666666664</v>
      </c>
      <c r="AZ292" s="99">
        <v>3.6666666666666665</v>
      </c>
      <c r="BA292" s="99">
        <v>1.2333333333333334</v>
      </c>
      <c r="BB292" s="99">
        <v>16.443333333333332</v>
      </c>
      <c r="BC292" s="99">
        <v>52.49</v>
      </c>
      <c r="BD292" s="99">
        <v>29.326666666666664</v>
      </c>
      <c r="BE292" s="99">
        <v>37.95333333333334</v>
      </c>
      <c r="BF292" s="99">
        <v>126.00999999999999</v>
      </c>
      <c r="BG292" s="99">
        <v>3.9166666666666665</v>
      </c>
      <c r="BH292" s="99">
        <v>10</v>
      </c>
      <c r="BI292" s="99">
        <v>15.666666666666666</v>
      </c>
      <c r="BJ292" s="99">
        <v>4.0766666666666671</v>
      </c>
      <c r="BK292" s="99">
        <v>64.666666666666671</v>
      </c>
      <c r="BL292" s="99">
        <v>8.4700000000000006</v>
      </c>
      <c r="BM292" s="99">
        <v>11.916666666666666</v>
      </c>
    </row>
    <row r="293" spans="1:65" x14ac:dyDescent="0.35">
      <c r="A293" s="13">
        <v>5522540275</v>
      </c>
      <c r="B293" s="14" t="s">
        <v>676</v>
      </c>
      <c r="C293" s="14" t="s">
        <v>679</v>
      </c>
      <c r="D293" s="14" t="s">
        <v>680</v>
      </c>
      <c r="E293" s="99">
        <v>14.146666666666667</v>
      </c>
      <c r="F293" s="99">
        <v>5.6361194029850736</v>
      </c>
      <c r="G293" s="99">
        <v>5.0199999999999996</v>
      </c>
      <c r="H293" s="99">
        <v>1.4299999999999997</v>
      </c>
      <c r="I293" s="99">
        <v>1.1633333333333333</v>
      </c>
      <c r="J293" s="99">
        <v>4.7166666666666668</v>
      </c>
      <c r="K293" s="99">
        <v>4.0566666666666666</v>
      </c>
      <c r="L293" s="99">
        <v>1.5633333333333335</v>
      </c>
      <c r="M293" s="99">
        <v>4.5799999999999992</v>
      </c>
      <c r="N293" s="99">
        <v>4.4533333333333331</v>
      </c>
      <c r="O293" s="99">
        <v>0.69</v>
      </c>
      <c r="P293" s="99">
        <v>1.9466666666666665</v>
      </c>
      <c r="Q293" s="99">
        <v>3.76</v>
      </c>
      <c r="R293" s="99">
        <v>4.4733333333333336</v>
      </c>
      <c r="S293" s="99">
        <v>5.84</v>
      </c>
      <c r="T293" s="99">
        <v>4.1266666666666678</v>
      </c>
      <c r="U293" s="99">
        <v>5.2633333333333328</v>
      </c>
      <c r="V293" s="99">
        <v>1.5200000000000002</v>
      </c>
      <c r="W293" s="99">
        <v>2.4700000000000002</v>
      </c>
      <c r="X293" s="99">
        <v>2.0366666666666666</v>
      </c>
      <c r="Y293" s="99">
        <v>19.146666666666665</v>
      </c>
      <c r="Z293" s="99">
        <v>7.5500000000000007</v>
      </c>
      <c r="AA293" s="99">
        <v>3.83</v>
      </c>
      <c r="AB293" s="99">
        <v>1.87</v>
      </c>
      <c r="AC293" s="99">
        <v>3.9000000000000004</v>
      </c>
      <c r="AD293" s="99">
        <v>2.75</v>
      </c>
      <c r="AE293" s="92">
        <v>1018.3766666666667</v>
      </c>
      <c r="AF293" s="92">
        <v>319931.66666666669</v>
      </c>
      <c r="AG293" s="100">
        <v>6.8916666666666666</v>
      </c>
      <c r="AH293" s="92">
        <v>1582.0838788393155</v>
      </c>
      <c r="AI293" s="99" t="s">
        <v>810</v>
      </c>
      <c r="AJ293" s="99">
        <v>99.069140650000008</v>
      </c>
      <c r="AK293" s="99">
        <v>113.39792565378656</v>
      </c>
      <c r="AL293" s="99">
        <v>212.47</v>
      </c>
      <c r="AM293" s="99">
        <v>185.94194999999999</v>
      </c>
      <c r="AN293" s="99">
        <v>69.153333333333322</v>
      </c>
      <c r="AO293" s="101">
        <v>3.2565000000000004</v>
      </c>
      <c r="AP293" s="99">
        <v>121.64</v>
      </c>
      <c r="AQ293" s="99">
        <v>216.44333333333336</v>
      </c>
      <c r="AR293" s="99">
        <v>102.10000000000001</v>
      </c>
      <c r="AS293" s="99">
        <v>10.416666666666666</v>
      </c>
      <c r="AT293" s="99">
        <v>499.61666666666662</v>
      </c>
      <c r="AU293" s="99">
        <v>5.4566666666666661</v>
      </c>
      <c r="AV293" s="99">
        <v>10.223333333333333</v>
      </c>
      <c r="AW293" s="99">
        <v>4.99</v>
      </c>
      <c r="AX293" s="99">
        <v>22.5</v>
      </c>
      <c r="AY293" s="99">
        <v>28.5</v>
      </c>
      <c r="AZ293" s="99">
        <v>3.72</v>
      </c>
      <c r="BA293" s="99">
        <v>1.1966666666666665</v>
      </c>
      <c r="BB293" s="99">
        <v>21.693333333333332</v>
      </c>
      <c r="BC293" s="99">
        <v>36.15</v>
      </c>
      <c r="BD293" s="99">
        <v>39.886666666666663</v>
      </c>
      <c r="BE293" s="99">
        <v>36.976666666666667</v>
      </c>
      <c r="BF293" s="99">
        <v>103.56666666666666</v>
      </c>
      <c r="BG293" s="99">
        <v>12.547222222222222</v>
      </c>
      <c r="BH293" s="99">
        <v>8.75</v>
      </c>
      <c r="BI293" s="99">
        <v>12.113333333333335</v>
      </c>
      <c r="BJ293" s="99">
        <v>3.53</v>
      </c>
      <c r="BK293" s="99">
        <v>68.306666666666672</v>
      </c>
      <c r="BL293" s="99">
        <v>8.7133333333333329</v>
      </c>
      <c r="BM293" s="99">
        <v>13.020000000000001</v>
      </c>
    </row>
    <row r="294" spans="1:65" x14ac:dyDescent="0.35">
      <c r="A294" s="13">
        <v>5524580300</v>
      </c>
      <c r="B294" s="14" t="s">
        <v>676</v>
      </c>
      <c r="C294" s="14" t="s">
        <v>681</v>
      </c>
      <c r="D294" s="14" t="s">
        <v>682</v>
      </c>
      <c r="E294" s="99">
        <v>14.01</v>
      </c>
      <c r="F294" s="99">
        <v>6.0972651356993737</v>
      </c>
      <c r="G294" s="99">
        <v>4.9483333333333333</v>
      </c>
      <c r="H294" s="99">
        <v>1.4233333333333331</v>
      </c>
      <c r="I294" s="99">
        <v>1.2133333333333332</v>
      </c>
      <c r="J294" s="99">
        <v>4.7333333333333334</v>
      </c>
      <c r="K294" s="99">
        <v>3.581666666666667</v>
      </c>
      <c r="L294" s="99">
        <v>1.5449999999999999</v>
      </c>
      <c r="M294" s="99">
        <v>4.3833333333333329</v>
      </c>
      <c r="N294" s="99">
        <v>4.3483333333333336</v>
      </c>
      <c r="O294" s="99">
        <v>0.70666666666666667</v>
      </c>
      <c r="P294" s="99">
        <v>1.9033333333333333</v>
      </c>
      <c r="Q294" s="99">
        <v>3.9599999999999995</v>
      </c>
      <c r="R294" s="99">
        <v>4.4266666666666667</v>
      </c>
      <c r="S294" s="99">
        <v>5.6599999999999993</v>
      </c>
      <c r="T294" s="99">
        <v>3.9499999999999997</v>
      </c>
      <c r="U294" s="99">
        <v>5.0716666666666663</v>
      </c>
      <c r="V294" s="99">
        <v>1.55</v>
      </c>
      <c r="W294" s="99">
        <v>2.4716666666666662</v>
      </c>
      <c r="X294" s="99">
        <v>2.0683333333333334</v>
      </c>
      <c r="Y294" s="99">
        <v>19.739999999999998</v>
      </c>
      <c r="Z294" s="99">
        <v>7.3183333333333325</v>
      </c>
      <c r="AA294" s="99">
        <v>3.8066666666666666</v>
      </c>
      <c r="AB294" s="99">
        <v>1.7566666666666666</v>
      </c>
      <c r="AC294" s="99">
        <v>3.8350000000000004</v>
      </c>
      <c r="AD294" s="99">
        <v>2.7699999999999996</v>
      </c>
      <c r="AE294" s="92">
        <v>945.12</v>
      </c>
      <c r="AF294" s="92">
        <v>414376.33333333331</v>
      </c>
      <c r="AG294" s="100">
        <v>6.7976666666666672</v>
      </c>
      <c r="AH294" s="92">
        <v>2027.9645835213257</v>
      </c>
      <c r="AI294" s="99" t="s">
        <v>810</v>
      </c>
      <c r="AJ294" s="99">
        <v>98.021845555555572</v>
      </c>
      <c r="AK294" s="99">
        <v>93.19724177066621</v>
      </c>
      <c r="AL294" s="99">
        <v>191.22</v>
      </c>
      <c r="AM294" s="99">
        <v>185.40389999999999</v>
      </c>
      <c r="AN294" s="99">
        <v>63.043333333333329</v>
      </c>
      <c r="AO294" s="101">
        <v>3.3152777777777778</v>
      </c>
      <c r="AP294" s="99">
        <v>78.75</v>
      </c>
      <c r="AQ294" s="99">
        <v>157.89666666666668</v>
      </c>
      <c r="AR294" s="99">
        <v>104.05666666666667</v>
      </c>
      <c r="AS294" s="99">
        <v>10.58</v>
      </c>
      <c r="AT294" s="99">
        <v>357.08666666666664</v>
      </c>
      <c r="AU294" s="99">
        <v>5.44</v>
      </c>
      <c r="AV294" s="99">
        <v>10.540000000000001</v>
      </c>
      <c r="AW294" s="99">
        <v>4.99</v>
      </c>
      <c r="AX294" s="99">
        <v>20.11</v>
      </c>
      <c r="AY294" s="99">
        <v>30.553333333333331</v>
      </c>
      <c r="AZ294" s="99">
        <v>3.7266666666666666</v>
      </c>
      <c r="BA294" s="99">
        <v>1.2933333333333332</v>
      </c>
      <c r="BB294" s="99">
        <v>22.166666666666668</v>
      </c>
      <c r="BC294" s="99">
        <v>28.400000000000002</v>
      </c>
      <c r="BD294" s="99">
        <v>22.996666666666666</v>
      </c>
      <c r="BE294" s="99">
        <v>28.87</v>
      </c>
      <c r="BF294" s="99">
        <v>97.166666666666671</v>
      </c>
      <c r="BG294" s="99">
        <v>11.323333333333332</v>
      </c>
      <c r="BH294" s="99">
        <v>14.243333333333334</v>
      </c>
      <c r="BI294" s="99">
        <v>17.833333333333332</v>
      </c>
      <c r="BJ294" s="99">
        <v>2.813333333333333</v>
      </c>
      <c r="BK294" s="99">
        <v>66.943333333333328</v>
      </c>
      <c r="BL294" s="99">
        <v>8.8699999999999992</v>
      </c>
      <c r="BM294" s="99">
        <v>12.716666666666669</v>
      </c>
    </row>
    <row r="295" spans="1:65" x14ac:dyDescent="0.35">
      <c r="A295" s="13">
        <v>5531540500</v>
      </c>
      <c r="B295" s="14" t="s">
        <v>676</v>
      </c>
      <c r="C295" s="14" t="s">
        <v>683</v>
      </c>
      <c r="D295" s="14" t="s">
        <v>684</v>
      </c>
      <c r="E295" s="99">
        <v>13.933954286050062</v>
      </c>
      <c r="F295" s="99">
        <v>6.273466462789095</v>
      </c>
      <c r="G295" s="99">
        <v>5.0807694801698018</v>
      </c>
      <c r="H295" s="99">
        <v>1.4451721444605752</v>
      </c>
      <c r="I295" s="99">
        <v>1.2380116318266339</v>
      </c>
      <c r="J295" s="99">
        <v>4.7868692150854955</v>
      </c>
      <c r="K295" s="99">
        <v>3.9265683467457415</v>
      </c>
      <c r="L295" s="99">
        <v>1.6489965888407945</v>
      </c>
      <c r="M295" s="99">
        <v>4.8070632834725489</v>
      </c>
      <c r="N295" s="99">
        <v>4.1951448827780196</v>
      </c>
      <c r="O295" s="99">
        <v>0.71903923951087956</v>
      </c>
      <c r="P295" s="99">
        <v>1.9741469237187239</v>
      </c>
      <c r="Q295" s="99">
        <v>4.1554218202038316</v>
      </c>
      <c r="R295" s="99">
        <v>4.5020332399054057</v>
      </c>
      <c r="S295" s="99">
        <v>5.9691562265683631</v>
      </c>
      <c r="T295" s="99">
        <v>4.2515617031994166</v>
      </c>
      <c r="U295" s="99">
        <v>5.3639863355510036</v>
      </c>
      <c r="V295" s="99">
        <v>1.5816466703013334</v>
      </c>
      <c r="W295" s="99">
        <v>2.4806787689656047</v>
      </c>
      <c r="X295" s="99">
        <v>2.1849253548110172</v>
      </c>
      <c r="Y295" s="99">
        <v>19.936637603659666</v>
      </c>
      <c r="Z295" s="99">
        <v>8.0943970322150491</v>
      </c>
      <c r="AA295" s="99">
        <v>3.8401502779892129</v>
      </c>
      <c r="AB295" s="99">
        <v>1.7414502475552665</v>
      </c>
      <c r="AC295" s="99">
        <v>3.986536871030097</v>
      </c>
      <c r="AD295" s="99">
        <v>2.843507589808111</v>
      </c>
      <c r="AE295" s="92">
        <v>1213.0933960111258</v>
      </c>
      <c r="AF295" s="92">
        <v>520564.97949173907</v>
      </c>
      <c r="AG295" s="100">
        <v>6.896281055819979</v>
      </c>
      <c r="AH295" s="92">
        <v>2571.0741577396939</v>
      </c>
      <c r="AI295" s="99" t="s">
        <v>810</v>
      </c>
      <c r="AJ295" s="99">
        <v>125.50037793845654</v>
      </c>
      <c r="AK295" s="99">
        <v>101.39896136977069</v>
      </c>
      <c r="AL295" s="99">
        <v>226.9</v>
      </c>
      <c r="AM295" s="99">
        <v>185.25007845195481</v>
      </c>
      <c r="AN295" s="99">
        <v>65.655693286843956</v>
      </c>
      <c r="AO295" s="101">
        <v>3.3910745415960761</v>
      </c>
      <c r="AP295" s="99">
        <v>70.367372563612534</v>
      </c>
      <c r="AQ295" s="99">
        <v>222.85514715840736</v>
      </c>
      <c r="AR295" s="99">
        <v>122.45120623749217</v>
      </c>
      <c r="AS295" s="99">
        <v>10.716911961884469</v>
      </c>
      <c r="AT295" s="99">
        <v>506.88239439039029</v>
      </c>
      <c r="AU295" s="99">
        <v>5.4295324855629046</v>
      </c>
      <c r="AV295" s="99">
        <v>10.958270875115664</v>
      </c>
      <c r="AW295" s="99">
        <v>5.0228402844629603</v>
      </c>
      <c r="AX295" s="99">
        <v>24.257769532283373</v>
      </c>
      <c r="AY295" s="99">
        <v>66.456755022949736</v>
      </c>
      <c r="AZ295" s="99">
        <v>3.7636415206795921</v>
      </c>
      <c r="BA295" s="99">
        <v>1.2190109359754568</v>
      </c>
      <c r="BB295" s="99">
        <v>19.610982461260679</v>
      </c>
      <c r="BC295" s="99">
        <v>52.981289534769928</v>
      </c>
      <c r="BD295" s="99">
        <v>37.199285905826514</v>
      </c>
      <c r="BE295" s="99">
        <v>38.298413057958335</v>
      </c>
      <c r="BF295" s="99">
        <v>100.69356124893635</v>
      </c>
      <c r="BG295" s="99">
        <v>15.150398999095543</v>
      </c>
      <c r="BH295" s="99">
        <v>12.469993014056046</v>
      </c>
      <c r="BI295" s="99">
        <v>27.762557648068679</v>
      </c>
      <c r="BJ295" s="99">
        <v>3.3956964224971116</v>
      </c>
      <c r="BK295" s="99">
        <v>61.514964985265159</v>
      </c>
      <c r="BL295" s="99">
        <v>8.8174372956884408</v>
      </c>
      <c r="BM295" s="99">
        <v>13.312195810489245</v>
      </c>
    </row>
    <row r="296" spans="1:65" x14ac:dyDescent="0.35">
      <c r="A296" s="13">
        <v>5549220550</v>
      </c>
      <c r="B296" s="14" t="s">
        <v>676</v>
      </c>
      <c r="C296" s="14" t="s">
        <v>687</v>
      </c>
      <c r="D296" s="14" t="s">
        <v>688</v>
      </c>
      <c r="E296" s="99">
        <v>13.857466014090965</v>
      </c>
      <c r="F296" s="99">
        <v>6.0458504110359756</v>
      </c>
      <c r="G296" s="99">
        <v>4.6287711781364367</v>
      </c>
      <c r="H296" s="99">
        <v>1.4585054777939084</v>
      </c>
      <c r="I296" s="99">
        <v>1.1577145970016625</v>
      </c>
      <c r="J296" s="99">
        <v>4.5461627494408097</v>
      </c>
      <c r="K296" s="99">
        <v>3.9461584945237433</v>
      </c>
      <c r="L296" s="99">
        <v>1.5626190384736305</v>
      </c>
      <c r="M296" s="99">
        <v>4.1670227109809241</v>
      </c>
      <c r="N296" s="99">
        <v>4.0976071421645885</v>
      </c>
      <c r="O296" s="99">
        <v>0.69227371564237072</v>
      </c>
      <c r="P296" s="99">
        <v>1.9542768386749112</v>
      </c>
      <c r="Q296" s="99">
        <v>3.9159535761730324</v>
      </c>
      <c r="R296" s="99">
        <v>4.402067603608347</v>
      </c>
      <c r="S296" s="99">
        <v>5.7119138549578752</v>
      </c>
      <c r="T296" s="99">
        <v>3.7172269092873793</v>
      </c>
      <c r="U296" s="99">
        <v>5.0761748446644219</v>
      </c>
      <c r="V296" s="99">
        <v>1.479728610907544</v>
      </c>
      <c r="W296" s="99">
        <v>2.440670558050698</v>
      </c>
      <c r="X296" s="99">
        <v>2.0641559728545338</v>
      </c>
      <c r="Y296" s="99">
        <v>19.340303784861522</v>
      </c>
      <c r="Z296" s="99">
        <v>7.3818715073659256</v>
      </c>
      <c r="AA296" s="99">
        <v>3.6152224869738538</v>
      </c>
      <c r="AB296" s="99">
        <v>1.6646707838565236</v>
      </c>
      <c r="AC296" s="99">
        <v>3.8206022535679298</v>
      </c>
      <c r="AD296" s="99">
        <v>2.7602605111330321</v>
      </c>
      <c r="AE296" s="92">
        <v>1084.2636281399816</v>
      </c>
      <c r="AF296" s="92">
        <v>388273.2517908818</v>
      </c>
      <c r="AG296" s="100">
        <v>6.7010871523766653</v>
      </c>
      <c r="AH296" s="92">
        <v>1879.6358799130221</v>
      </c>
      <c r="AI296" s="99" t="s">
        <v>810</v>
      </c>
      <c r="AJ296" s="99">
        <v>74.625435053836568</v>
      </c>
      <c r="AK296" s="99">
        <v>108.05588674111409</v>
      </c>
      <c r="AL296" s="99">
        <v>182.69</v>
      </c>
      <c r="AM296" s="99">
        <v>185.7881284519548</v>
      </c>
      <c r="AN296" s="99">
        <v>44.137950671783415</v>
      </c>
      <c r="AO296" s="101">
        <v>3.3038582777892054</v>
      </c>
      <c r="AP296" s="99">
        <v>278.6475850500911</v>
      </c>
      <c r="AQ296" s="99">
        <v>223.73114217954239</v>
      </c>
      <c r="AR296" s="99">
        <v>106.7930521313945</v>
      </c>
      <c r="AS296" s="99">
        <v>10.291789791628496</v>
      </c>
      <c r="AT296" s="99">
        <v>469.65211853244841</v>
      </c>
      <c r="AU296" s="99">
        <v>4.7987762182580989</v>
      </c>
      <c r="AV296" s="99">
        <v>11.326018944505128</v>
      </c>
      <c r="AW296" s="99">
        <v>4.8592907741308453</v>
      </c>
      <c r="AX296" s="99">
        <v>20.214807943569472</v>
      </c>
      <c r="AY296" s="99">
        <v>33.252481112304508</v>
      </c>
      <c r="AZ296" s="99">
        <v>3.661320872574132</v>
      </c>
      <c r="BA296" s="99">
        <v>1.0685800561883516</v>
      </c>
      <c r="BB296" s="99">
        <v>25.069033800958326</v>
      </c>
      <c r="BC296" s="99">
        <v>19.991202514277397</v>
      </c>
      <c r="BD296" s="99">
        <v>13.890825759488287</v>
      </c>
      <c r="BE296" s="99">
        <v>16.526214360971377</v>
      </c>
      <c r="BF296" s="99">
        <v>68.148955052296117</v>
      </c>
      <c r="BG296" s="99">
        <v>11.362799249321659</v>
      </c>
      <c r="BH296" s="99">
        <v>10.258163941796445</v>
      </c>
      <c r="BI296" s="99">
        <v>10.033450541405376</v>
      </c>
      <c r="BJ296" s="99">
        <v>3.2109206763553808</v>
      </c>
      <c r="BK296" s="99">
        <v>46.914833144178317</v>
      </c>
      <c r="BL296" s="99">
        <v>8.5199753133689384</v>
      </c>
      <c r="BM296" s="99">
        <v>12.333729891487257</v>
      </c>
    </row>
    <row r="297" spans="1:65" x14ac:dyDescent="0.35">
      <c r="A297" s="13">
        <v>5533340580</v>
      </c>
      <c r="B297" s="14" t="s">
        <v>676</v>
      </c>
      <c r="C297" s="14" t="s">
        <v>685</v>
      </c>
      <c r="D297" s="14" t="s">
        <v>686</v>
      </c>
      <c r="E297" s="99">
        <v>13.986666666666666</v>
      </c>
      <c r="F297" s="99">
        <v>5.410411522633745</v>
      </c>
      <c r="G297" s="99">
        <v>5.0766666666666671</v>
      </c>
      <c r="H297" s="99">
        <v>1.47</v>
      </c>
      <c r="I297" s="99">
        <v>1.31</v>
      </c>
      <c r="J297" s="99">
        <v>4.78</v>
      </c>
      <c r="K297" s="99">
        <v>4.0333333333333332</v>
      </c>
      <c r="L297" s="99">
        <v>1.6566666666666665</v>
      </c>
      <c r="M297" s="99">
        <v>4.746666666666667</v>
      </c>
      <c r="N297" s="99">
        <v>4.4466666666666663</v>
      </c>
      <c r="O297" s="99">
        <v>0.72000000000000008</v>
      </c>
      <c r="P297" s="99">
        <v>1.9566666666666668</v>
      </c>
      <c r="Q297" s="99">
        <v>4.2733333333333334</v>
      </c>
      <c r="R297" s="99">
        <v>4.4800000000000004</v>
      </c>
      <c r="S297" s="99">
        <v>6.03</v>
      </c>
      <c r="T297" s="99">
        <v>4.2966666666666669</v>
      </c>
      <c r="U297" s="99">
        <v>5.5733333333333333</v>
      </c>
      <c r="V297" s="99">
        <v>1.5633333333333335</v>
      </c>
      <c r="W297" s="99">
        <v>2.4833333333333334</v>
      </c>
      <c r="X297" s="99">
        <v>2.2799999999999998</v>
      </c>
      <c r="Y297" s="99">
        <v>20.6</v>
      </c>
      <c r="Z297" s="99">
        <v>7.8933333333333335</v>
      </c>
      <c r="AA297" s="99">
        <v>3.8433333333333337</v>
      </c>
      <c r="AB297" s="99">
        <v>1.78</v>
      </c>
      <c r="AC297" s="99">
        <v>4.0633333333333335</v>
      </c>
      <c r="AD297" s="99">
        <v>2.8933333333333331</v>
      </c>
      <c r="AE297" s="92">
        <v>1615.0766666666668</v>
      </c>
      <c r="AF297" s="92">
        <v>469317.66666666669</v>
      </c>
      <c r="AG297" s="100">
        <v>6.8035000000000005</v>
      </c>
      <c r="AH297" s="92">
        <v>2296.3506634131222</v>
      </c>
      <c r="AI297" s="99" t="s">
        <v>810</v>
      </c>
      <c r="AJ297" s="99">
        <v>120.60678253533972</v>
      </c>
      <c r="AK297" s="99">
        <v>93.854237396501432</v>
      </c>
      <c r="AL297" s="99">
        <v>214.45999999999998</v>
      </c>
      <c r="AM297" s="99">
        <v>184.65389999999999</v>
      </c>
      <c r="AN297" s="99">
        <v>66.533333333333331</v>
      </c>
      <c r="AO297" s="101">
        <v>3.2498333333333336</v>
      </c>
      <c r="AP297" s="99">
        <v>89.62</v>
      </c>
      <c r="AQ297" s="99">
        <v>202.66666666666666</v>
      </c>
      <c r="AR297" s="99">
        <v>110.3</v>
      </c>
      <c r="AS297" s="99">
        <v>10.89</v>
      </c>
      <c r="AT297" s="99">
        <v>447.6133333333334</v>
      </c>
      <c r="AU297" s="99">
        <v>5.2166666666666659</v>
      </c>
      <c r="AV297" s="99">
        <v>12.910000000000002</v>
      </c>
      <c r="AW297" s="99">
        <v>5.0166666666666666</v>
      </c>
      <c r="AX297" s="99">
        <v>28.709999999999997</v>
      </c>
      <c r="AY297" s="99">
        <v>44.926666666666669</v>
      </c>
      <c r="AZ297" s="99">
        <v>3.6166666666666667</v>
      </c>
      <c r="BA297" s="99">
        <v>1.1833333333333333</v>
      </c>
      <c r="BB297" s="99">
        <v>17.37</v>
      </c>
      <c r="BC297" s="99">
        <v>40.433333333333337</v>
      </c>
      <c r="BD297" s="99">
        <v>29.48</v>
      </c>
      <c r="BE297" s="99">
        <v>34.080000000000005</v>
      </c>
      <c r="BF297" s="99">
        <v>74.31</v>
      </c>
      <c r="BG297" s="99">
        <v>8.0574999999999992</v>
      </c>
      <c r="BH297" s="99">
        <v>14.276666666666666</v>
      </c>
      <c r="BI297" s="99">
        <v>16.876666666666669</v>
      </c>
      <c r="BJ297" s="99">
        <v>3.5933333333333333</v>
      </c>
      <c r="BK297" s="99">
        <v>64.86333333333333</v>
      </c>
      <c r="BL297" s="99">
        <v>8.6966666666666672</v>
      </c>
      <c r="BM297" s="99">
        <v>13.173333333333334</v>
      </c>
    </row>
    <row r="298" spans="1:65" x14ac:dyDescent="0.35">
      <c r="A298" s="13">
        <v>5616220100</v>
      </c>
      <c r="B298" s="14" t="s">
        <v>689</v>
      </c>
      <c r="C298" s="14" t="s">
        <v>690</v>
      </c>
      <c r="D298" s="14" t="s">
        <v>691</v>
      </c>
      <c r="E298" s="99">
        <v>13.913333333333334</v>
      </c>
      <c r="F298" s="99">
        <v>5.7450309820193644</v>
      </c>
      <c r="G298" s="99">
        <v>4.6266666666666669</v>
      </c>
      <c r="H298" s="99">
        <v>1.3733333333333333</v>
      </c>
      <c r="I298" s="99">
        <v>1.2966666666666666</v>
      </c>
      <c r="J298" s="99">
        <v>4.543333333333333</v>
      </c>
      <c r="K298" s="99">
        <v>4.3066666666666675</v>
      </c>
      <c r="L298" s="99">
        <v>1.5999999999999999</v>
      </c>
      <c r="M298" s="99">
        <v>3.8766666666666669</v>
      </c>
      <c r="N298" s="99">
        <v>4.4233333333333329</v>
      </c>
      <c r="O298" s="99">
        <v>0.70526041666666661</v>
      </c>
      <c r="P298" s="99">
        <v>1.9466666666666665</v>
      </c>
      <c r="Q298" s="99">
        <v>4.6566666666666663</v>
      </c>
      <c r="R298" s="99">
        <v>4.206666666666667</v>
      </c>
      <c r="S298" s="99">
        <v>6.44</v>
      </c>
      <c r="T298" s="99">
        <v>3.86</v>
      </c>
      <c r="U298" s="99">
        <v>5.3900000000000006</v>
      </c>
      <c r="V298" s="99">
        <v>1.4833333333333334</v>
      </c>
      <c r="W298" s="99">
        <v>2.5833333333333335</v>
      </c>
      <c r="X298" s="99">
        <v>2.5833333333333335</v>
      </c>
      <c r="Y298" s="99">
        <v>20.653333333333332</v>
      </c>
      <c r="Z298" s="99">
        <v>6.69</v>
      </c>
      <c r="AA298" s="99">
        <v>3.6833333333333336</v>
      </c>
      <c r="AB298" s="99">
        <v>1.7433333333333334</v>
      </c>
      <c r="AC298" s="99">
        <v>3.9233333333333333</v>
      </c>
      <c r="AD298" s="99">
        <v>2.83</v>
      </c>
      <c r="AE298" s="92">
        <v>984.9666666666667</v>
      </c>
      <c r="AF298" s="92">
        <v>367860</v>
      </c>
      <c r="AG298" s="100">
        <v>7.258</v>
      </c>
      <c r="AH298" s="92">
        <v>1884.2849273418751</v>
      </c>
      <c r="AI298" s="99" t="s">
        <v>810</v>
      </c>
      <c r="AJ298" s="99">
        <v>70.51407697777779</v>
      </c>
      <c r="AK298" s="99">
        <v>89.366381991402591</v>
      </c>
      <c r="AL298" s="99">
        <v>159.88</v>
      </c>
      <c r="AM298" s="99">
        <v>187.27350000000001</v>
      </c>
      <c r="AN298" s="99">
        <v>41.833333333333336</v>
      </c>
      <c r="AO298" s="101">
        <v>3.4460000000000002</v>
      </c>
      <c r="AP298" s="99">
        <v>171.94666666666663</v>
      </c>
      <c r="AQ298" s="99">
        <v>142.69</v>
      </c>
      <c r="AR298" s="99">
        <v>103.50333333333333</v>
      </c>
      <c r="AS298" s="99">
        <v>10.540000000000001</v>
      </c>
      <c r="AT298" s="99">
        <v>360.02333333333337</v>
      </c>
      <c r="AU298" s="99">
        <v>5.1099999999999994</v>
      </c>
      <c r="AV298" s="99">
        <v>10.99</v>
      </c>
      <c r="AW298" s="99">
        <v>5.1433333333333335</v>
      </c>
      <c r="AX298" s="99">
        <v>27.556666666666668</v>
      </c>
      <c r="AY298" s="99">
        <v>38.39</v>
      </c>
      <c r="AZ298" s="99">
        <v>3.9067924131279779</v>
      </c>
      <c r="BA298" s="99">
        <v>1.18</v>
      </c>
      <c r="BB298" s="99">
        <v>15.213333333333333</v>
      </c>
      <c r="BC298" s="99">
        <v>37.143333333333338</v>
      </c>
      <c r="BD298" s="99">
        <v>23.41333333333333</v>
      </c>
      <c r="BE298" s="99">
        <v>29.863333333333333</v>
      </c>
      <c r="BF298" s="99">
        <v>108.22333333333334</v>
      </c>
      <c r="BG298" s="99">
        <v>10.157500000000001</v>
      </c>
      <c r="BH298" s="99">
        <v>10.49</v>
      </c>
      <c r="BI298" s="99">
        <v>15.666666666666666</v>
      </c>
      <c r="BJ298" s="99">
        <v>3.3466666666666671</v>
      </c>
      <c r="BK298" s="99">
        <v>60.586666666666666</v>
      </c>
      <c r="BL298" s="99">
        <v>10.293333333333335</v>
      </c>
      <c r="BM298" s="99">
        <v>14.636666666666665</v>
      </c>
    </row>
    <row r="299" spans="1:65" x14ac:dyDescent="0.35">
      <c r="A299" s="13">
        <v>5616940300</v>
      </c>
      <c r="B299" s="14" t="s">
        <v>689</v>
      </c>
      <c r="C299" s="14" t="s">
        <v>843</v>
      </c>
      <c r="D299" s="14" t="s">
        <v>844</v>
      </c>
      <c r="E299" s="99">
        <v>14.016666666666666</v>
      </c>
      <c r="F299" s="99">
        <v>5.977781226666667</v>
      </c>
      <c r="G299" s="99">
        <v>5.2466666666666661</v>
      </c>
      <c r="H299" s="99">
        <v>1.4066666666666665</v>
      </c>
      <c r="I299" s="99">
        <v>1.3133333333333335</v>
      </c>
      <c r="J299" s="99">
        <v>4.666666666666667</v>
      </c>
      <c r="K299" s="99">
        <v>4.746666666666667</v>
      </c>
      <c r="L299" s="99">
        <v>1.6633333333333333</v>
      </c>
      <c r="M299" s="99">
        <v>4.5266666666666664</v>
      </c>
      <c r="N299" s="99">
        <v>4.4433333333333334</v>
      </c>
      <c r="O299" s="99">
        <v>0.68361979166666664</v>
      </c>
      <c r="P299" s="99">
        <v>1.9466666666666665</v>
      </c>
      <c r="Q299" s="99">
        <v>4.2699999999999996</v>
      </c>
      <c r="R299" s="99">
        <v>4.413333333333334</v>
      </c>
      <c r="S299" s="99">
        <v>6.25</v>
      </c>
      <c r="T299" s="99">
        <v>4.1000000000000005</v>
      </c>
      <c r="U299" s="99">
        <v>5.4933333333333332</v>
      </c>
      <c r="V299" s="99">
        <v>1.6066666666666667</v>
      </c>
      <c r="W299" s="99">
        <v>2.7233333333333332</v>
      </c>
      <c r="X299" s="99">
        <v>2.6066666666666665</v>
      </c>
      <c r="Y299" s="99">
        <v>20.296666666666667</v>
      </c>
      <c r="Z299" s="99">
        <v>6.9633333333333338</v>
      </c>
      <c r="AA299" s="99">
        <v>3.86</v>
      </c>
      <c r="AB299" s="99">
        <v>1.7566666666666666</v>
      </c>
      <c r="AC299" s="99">
        <v>4.0133333333333336</v>
      </c>
      <c r="AD299" s="99">
        <v>2.92</v>
      </c>
      <c r="AE299" s="92">
        <v>1169</v>
      </c>
      <c r="AF299" s="92">
        <v>445806.33333333331</v>
      </c>
      <c r="AG299" s="100">
        <v>6.6713333333333331</v>
      </c>
      <c r="AH299" s="92">
        <v>2154.3370696268753</v>
      </c>
      <c r="AI299" s="99" t="s">
        <v>810</v>
      </c>
      <c r="AJ299" s="99">
        <v>70.51407697777779</v>
      </c>
      <c r="AK299" s="99">
        <v>83.813735804735913</v>
      </c>
      <c r="AL299" s="99">
        <v>154.32</v>
      </c>
      <c r="AM299" s="99">
        <v>187.7372</v>
      </c>
      <c r="AN299" s="99">
        <v>59.303333333333335</v>
      </c>
      <c r="AO299" s="101">
        <v>3.3210000000000002</v>
      </c>
      <c r="AP299" s="99">
        <v>191.46666666666667</v>
      </c>
      <c r="AQ299" s="99">
        <v>140.62666666666667</v>
      </c>
      <c r="AR299" s="99">
        <v>107.16333333333334</v>
      </c>
      <c r="AS299" s="99">
        <v>10.593333333333334</v>
      </c>
      <c r="AT299" s="99">
        <v>485.12333333333328</v>
      </c>
      <c r="AU299" s="99">
        <v>5.04</v>
      </c>
      <c r="AV299" s="99">
        <v>12.229999999999999</v>
      </c>
      <c r="AW299" s="99">
        <v>5.04</v>
      </c>
      <c r="AX299" s="99">
        <v>28.689999999999998</v>
      </c>
      <c r="AY299" s="99">
        <v>33.976666666666667</v>
      </c>
      <c r="AZ299" s="99">
        <v>3.6333333333333329</v>
      </c>
      <c r="BA299" s="99">
        <v>1.2333333333333334</v>
      </c>
      <c r="BB299" s="99">
        <v>14.813333333333333</v>
      </c>
      <c r="BC299" s="99">
        <v>51.733333333333327</v>
      </c>
      <c r="BD299" s="99">
        <v>30.299999999999997</v>
      </c>
      <c r="BE299" s="99">
        <v>38.366666666666667</v>
      </c>
      <c r="BF299" s="99">
        <v>98.740000000000009</v>
      </c>
      <c r="BG299" s="99">
        <v>18</v>
      </c>
      <c r="BH299" s="99">
        <v>10.983333333333334</v>
      </c>
      <c r="BI299" s="99">
        <v>15.166666666666666</v>
      </c>
      <c r="BJ299" s="99">
        <v>3.706666666666667</v>
      </c>
      <c r="BK299" s="99">
        <v>63.53</v>
      </c>
      <c r="BL299" s="99">
        <v>10.486111110000001</v>
      </c>
      <c r="BM299" s="99">
        <v>14.377777776666667</v>
      </c>
    </row>
    <row r="300" spans="1:65" x14ac:dyDescent="0.35">
      <c r="A300" s="13">
        <v>5629660500</v>
      </c>
      <c r="B300" s="14" t="s">
        <v>689</v>
      </c>
      <c r="C300" s="14" t="s">
        <v>692</v>
      </c>
      <c r="D300" s="14" t="s">
        <v>693</v>
      </c>
      <c r="E300" s="99">
        <v>13.790000000000001</v>
      </c>
      <c r="F300" s="99">
        <v>5.3883412322274884</v>
      </c>
      <c r="G300" s="99">
        <v>5.53</v>
      </c>
      <c r="H300" s="99">
        <v>1.32</v>
      </c>
      <c r="I300" s="99">
        <v>1.4033333333333331</v>
      </c>
      <c r="J300" s="99">
        <v>4.74</v>
      </c>
      <c r="K300" s="99">
        <v>4.7833333333333341</v>
      </c>
      <c r="L300" s="99">
        <v>1.7266666666666666</v>
      </c>
      <c r="M300" s="99">
        <v>4.7533333333333339</v>
      </c>
      <c r="N300" s="99">
        <v>4.2</v>
      </c>
      <c r="O300" s="99">
        <v>0.68550283138020829</v>
      </c>
      <c r="P300" s="99">
        <v>1.9433333333333334</v>
      </c>
      <c r="Q300" s="99">
        <v>4.3033333333333337</v>
      </c>
      <c r="R300" s="99">
        <v>4.3900000000000006</v>
      </c>
      <c r="S300" s="99">
        <v>6.4866666666666672</v>
      </c>
      <c r="T300" s="99">
        <v>4.163333333333334</v>
      </c>
      <c r="U300" s="99">
        <v>5.5066666666666668</v>
      </c>
      <c r="V300" s="99">
        <v>1.6233333333333333</v>
      </c>
      <c r="W300" s="99">
        <v>2.63</v>
      </c>
      <c r="X300" s="99">
        <v>2.5833333333333335</v>
      </c>
      <c r="Y300" s="99">
        <v>20.366666666666671</v>
      </c>
      <c r="Z300" s="99">
        <v>6.52</v>
      </c>
      <c r="AA300" s="99">
        <v>3.7099999999999995</v>
      </c>
      <c r="AB300" s="99">
        <v>1.7166666666666668</v>
      </c>
      <c r="AC300" s="99">
        <v>4.0333333333333323</v>
      </c>
      <c r="AD300" s="99">
        <v>2.8766666666666665</v>
      </c>
      <c r="AE300" s="92">
        <v>1012.0833333333334</v>
      </c>
      <c r="AF300" s="92">
        <v>406472.33333333331</v>
      </c>
      <c r="AG300" s="100">
        <v>6.9420000000000002</v>
      </c>
      <c r="AH300" s="92">
        <v>2017.7865283494682</v>
      </c>
      <c r="AI300" s="99" t="s">
        <v>810</v>
      </c>
      <c r="AJ300" s="99">
        <v>70.51407697777779</v>
      </c>
      <c r="AK300" s="99">
        <v>87.827933394735922</v>
      </c>
      <c r="AL300" s="99">
        <v>158.34</v>
      </c>
      <c r="AM300" s="99">
        <v>187.7372</v>
      </c>
      <c r="AN300" s="99">
        <v>54.73</v>
      </c>
      <c r="AO300" s="101">
        <v>3.3606666666666665</v>
      </c>
      <c r="AP300" s="99">
        <v>165.16666666666666</v>
      </c>
      <c r="AQ300" s="99">
        <v>123.46333333333332</v>
      </c>
      <c r="AR300" s="99">
        <v>113.41666666666667</v>
      </c>
      <c r="AS300" s="99">
        <v>11.13</v>
      </c>
      <c r="AT300" s="99">
        <v>494.60999999999996</v>
      </c>
      <c r="AU300" s="99">
        <v>5.09</v>
      </c>
      <c r="AV300" s="99">
        <v>12.790000000000001</v>
      </c>
      <c r="AW300" s="99">
        <v>5.0233333333333334</v>
      </c>
      <c r="AX300" s="99">
        <v>28.776666666666667</v>
      </c>
      <c r="AY300" s="99">
        <v>39.156666666666666</v>
      </c>
      <c r="AZ300" s="99">
        <v>3.9166666666666665</v>
      </c>
      <c r="BA300" s="99">
        <v>1.17</v>
      </c>
      <c r="BB300" s="99">
        <v>16.713333333333335</v>
      </c>
      <c r="BC300" s="99">
        <v>32.543333333333329</v>
      </c>
      <c r="BD300" s="99">
        <v>25.789999999999996</v>
      </c>
      <c r="BE300" s="99">
        <v>37.803333333333335</v>
      </c>
      <c r="BF300" s="99">
        <v>93.223333333333343</v>
      </c>
      <c r="BG300" s="99">
        <v>18.416666666666668</v>
      </c>
      <c r="BH300" s="99">
        <v>11.193333333333333</v>
      </c>
      <c r="BI300" s="99">
        <v>13.223333333333334</v>
      </c>
      <c r="BJ300" s="99">
        <v>3.81</v>
      </c>
      <c r="BK300" s="99">
        <v>44.266666666666673</v>
      </c>
      <c r="BL300" s="99">
        <v>9.9700000000000006</v>
      </c>
      <c r="BM300" s="99">
        <v>12.909999999999998</v>
      </c>
    </row>
    <row r="301" spans="1:65" x14ac:dyDescent="0.35">
      <c r="A301" s="13">
        <v>7241980700</v>
      </c>
      <c r="B301" s="14" t="s">
        <v>694</v>
      </c>
      <c r="C301" s="14" t="s">
        <v>845</v>
      </c>
      <c r="D301" s="14" t="s">
        <v>846</v>
      </c>
      <c r="E301" s="99">
        <v>12.99452552270761</v>
      </c>
      <c r="F301" s="99">
        <v>5.6636685814998806</v>
      </c>
      <c r="G301" s="99">
        <v>4.6707801966514388</v>
      </c>
      <c r="H301" s="99">
        <v>1.864230667738177</v>
      </c>
      <c r="I301" s="99">
        <v>1.3558502012952018</v>
      </c>
      <c r="J301" s="99">
        <v>4.731301985545362</v>
      </c>
      <c r="K301" s="99">
        <v>5.6911987652027003</v>
      </c>
      <c r="L301" s="99">
        <v>2.2209246987414315</v>
      </c>
      <c r="M301" s="99">
        <v>4.4579839809098161</v>
      </c>
      <c r="N301" s="99">
        <v>4.693708185251583</v>
      </c>
      <c r="O301" s="99">
        <v>1.3136005627964469</v>
      </c>
      <c r="P301" s="99">
        <v>2.2218557277179927</v>
      </c>
      <c r="Q301" s="99">
        <v>3.5307340464145738</v>
      </c>
      <c r="R301" s="99">
        <v>4.2154004617200487</v>
      </c>
      <c r="S301" s="99">
        <v>5.5583055498632357</v>
      </c>
      <c r="T301" s="99">
        <v>3.9722199853690738</v>
      </c>
      <c r="U301" s="99">
        <v>5.107176086766219</v>
      </c>
      <c r="V301" s="99">
        <v>1.6485714575034625</v>
      </c>
      <c r="W301" s="99">
        <v>2.4504760605594162</v>
      </c>
      <c r="X301" s="99">
        <v>2.6368622646425561</v>
      </c>
      <c r="Y301" s="99">
        <v>23.956401024192477</v>
      </c>
      <c r="Z301" s="99">
        <v>6.6740189983809231</v>
      </c>
      <c r="AA301" s="99">
        <v>4.4182551323037735</v>
      </c>
      <c r="AB301" s="99">
        <v>2.1099415514617283</v>
      </c>
      <c r="AC301" s="99">
        <v>3.6152380824363299</v>
      </c>
      <c r="AD301" s="99">
        <v>1.9999194539876048</v>
      </c>
      <c r="AE301" s="92">
        <v>1465.3626283091417</v>
      </c>
      <c r="AF301" s="92">
        <v>388526.7770933641</v>
      </c>
      <c r="AG301" s="100">
        <v>6.6402406460748251</v>
      </c>
      <c r="AH301" s="92">
        <v>1874.0475617352715</v>
      </c>
      <c r="AI301" s="99">
        <v>302.51087647683585</v>
      </c>
      <c r="AJ301" s="99" t="s">
        <v>810</v>
      </c>
      <c r="AK301" s="99" t="s">
        <v>810</v>
      </c>
      <c r="AL301" s="99">
        <v>302.51087647683585</v>
      </c>
      <c r="AM301" s="99">
        <v>218.10325650682159</v>
      </c>
      <c r="AN301" s="99">
        <v>36.52896410288492</v>
      </c>
      <c r="AO301" s="101">
        <v>3.5877639754611423</v>
      </c>
      <c r="AP301" s="99">
        <v>122.3697115402495</v>
      </c>
      <c r="AQ301" s="99">
        <v>37.135420161162365</v>
      </c>
      <c r="AR301" s="99">
        <v>90.248098962586553</v>
      </c>
      <c r="AS301" s="99">
        <v>10.099822657021841</v>
      </c>
      <c r="AT301" s="99">
        <v>535.51592860312928</v>
      </c>
      <c r="AU301" s="99">
        <v>4.4487600010243424</v>
      </c>
      <c r="AV301" s="99">
        <v>14.099320494979345</v>
      </c>
      <c r="AW301" s="99">
        <v>5.1301882478721224</v>
      </c>
      <c r="AX301" s="99">
        <v>25.527139359345167</v>
      </c>
      <c r="AY301" s="99">
        <v>65.173981900537527</v>
      </c>
      <c r="AZ301" s="99">
        <v>4.0806884413303219</v>
      </c>
      <c r="BA301" s="99">
        <v>1.325958828041097</v>
      </c>
      <c r="BB301" s="99">
        <v>10.048540403908822</v>
      </c>
      <c r="BC301" s="99">
        <v>42.625070156967809</v>
      </c>
      <c r="BD301" s="99">
        <v>31.352031510520177</v>
      </c>
      <c r="BE301" s="99">
        <v>40.068402387514482</v>
      </c>
      <c r="BF301" s="99">
        <v>54.531490851897622</v>
      </c>
      <c r="BG301" s="99">
        <v>4.3868555149258777</v>
      </c>
      <c r="BH301" s="99">
        <v>8.8948090082880995</v>
      </c>
      <c r="BI301" s="99">
        <v>20.63951478237551</v>
      </c>
      <c r="BJ301" s="99">
        <v>5.5725103803952827</v>
      </c>
      <c r="BK301" s="99">
        <v>31.621338597002509</v>
      </c>
      <c r="BL301" s="99">
        <v>9.1313368296696904</v>
      </c>
      <c r="BM301" s="99">
        <v>8.5191626750555614</v>
      </c>
    </row>
    <row r="302" spans="1:65" x14ac:dyDescent="0.35">
      <c r="A302" s="13"/>
      <c r="B302" s="14"/>
      <c r="C302" s="14"/>
      <c r="D302" s="14"/>
      <c r="E302" s="99"/>
      <c r="F302" s="99"/>
      <c r="G302" s="99"/>
      <c r="H302" s="99"/>
      <c r="I302" s="99"/>
      <c r="J302" s="99"/>
      <c r="K302" s="99"/>
      <c r="L302" s="99"/>
      <c r="M302" s="99"/>
      <c r="N302" s="99"/>
      <c r="O302" s="99"/>
      <c r="P302" s="99"/>
      <c r="Q302" s="99"/>
      <c r="R302" s="99"/>
      <c r="S302" s="99"/>
      <c r="T302" s="99"/>
      <c r="U302" s="99"/>
      <c r="V302" s="99"/>
      <c r="W302" s="99"/>
      <c r="X302" s="99"/>
      <c r="Y302" s="99"/>
      <c r="Z302" s="99"/>
      <c r="AA302" s="99"/>
      <c r="AB302" s="99"/>
      <c r="AC302" s="99"/>
      <c r="AD302" s="99"/>
      <c r="AE302" s="92"/>
      <c r="AF302" s="92"/>
      <c r="AG302" s="100"/>
      <c r="AH302" s="92"/>
      <c r="AI302" s="99"/>
      <c r="AJ302" s="99"/>
      <c r="AK302" s="99"/>
      <c r="AL302" s="99"/>
      <c r="AM302" s="99"/>
      <c r="AN302" s="99"/>
      <c r="AO302" s="101"/>
      <c r="AP302" s="99"/>
      <c r="AQ302" s="99"/>
      <c r="AR302" s="99"/>
      <c r="AS302" s="99"/>
      <c r="AT302" s="99"/>
      <c r="AU302" s="99"/>
      <c r="AV302" s="99"/>
      <c r="AW302" s="99"/>
      <c r="AX302" s="99"/>
      <c r="AY302" s="99"/>
      <c r="AZ302" s="99"/>
      <c r="BA302" s="99"/>
      <c r="BB302" s="99"/>
      <c r="BC302" s="99"/>
      <c r="BD302" s="99"/>
      <c r="BE302" s="99"/>
      <c r="BF302" s="99"/>
      <c r="BG302" s="99"/>
      <c r="BH302" s="99"/>
      <c r="BI302" s="99"/>
      <c r="BJ302" s="99"/>
      <c r="BK302" s="99"/>
      <c r="BL302" s="99"/>
      <c r="BM302" s="99"/>
    </row>
    <row r="303" spans="1:65" x14ac:dyDescent="0.35">
      <c r="A303" s="13"/>
      <c r="B303" s="14"/>
      <c r="C303" s="14"/>
      <c r="D303" s="14"/>
      <c r="E303" s="99"/>
      <c r="F303" s="99"/>
      <c r="G303" s="99"/>
      <c r="H303" s="99"/>
      <c r="I303" s="99"/>
      <c r="J303" s="99"/>
      <c r="K303" s="99"/>
      <c r="L303" s="99"/>
      <c r="M303" s="99"/>
      <c r="N303" s="99"/>
      <c r="O303" s="99"/>
      <c r="P303" s="99"/>
      <c r="Q303" s="99"/>
      <c r="R303" s="99"/>
      <c r="S303" s="99"/>
      <c r="T303" s="99"/>
      <c r="U303" s="99"/>
      <c r="V303" s="99"/>
      <c r="W303" s="99"/>
      <c r="X303" s="99"/>
      <c r="Y303" s="99"/>
      <c r="Z303" s="99"/>
      <c r="AA303" s="99"/>
      <c r="AB303" s="99"/>
      <c r="AC303" s="99"/>
      <c r="AD303" s="99"/>
      <c r="AE303" s="92"/>
      <c r="AF303" s="92"/>
      <c r="AG303" s="100"/>
      <c r="AH303" s="92"/>
      <c r="AI303" s="99"/>
      <c r="AJ303" s="99"/>
      <c r="AK303" s="99"/>
      <c r="AL303" s="99"/>
      <c r="AM303" s="99"/>
      <c r="AN303" s="99"/>
      <c r="AO303" s="101"/>
      <c r="AP303" s="99"/>
      <c r="AQ303" s="99"/>
      <c r="AR303" s="99"/>
      <c r="AS303" s="99"/>
      <c r="AT303" s="99"/>
      <c r="AU303" s="99"/>
      <c r="AV303" s="99"/>
      <c r="AW303" s="99"/>
      <c r="AX303" s="99"/>
      <c r="AY303" s="99"/>
      <c r="AZ303" s="99"/>
      <c r="BA303" s="99"/>
      <c r="BB303" s="99"/>
      <c r="BC303" s="99"/>
      <c r="BD303" s="99"/>
      <c r="BE303" s="99"/>
      <c r="BF303" s="99"/>
      <c r="BG303" s="99"/>
      <c r="BH303" s="99"/>
      <c r="BI303" s="99"/>
      <c r="BJ303" s="99"/>
      <c r="BK303" s="99"/>
      <c r="BL303" s="99"/>
      <c r="BM303" s="99"/>
    </row>
    <row r="304" spans="1:65" ht="13.15" x14ac:dyDescent="0.4">
      <c r="B304" s="12" t="s">
        <v>787</v>
      </c>
      <c r="D304" s="12" t="s">
        <v>898</v>
      </c>
    </row>
    <row r="305" spans="4:65" x14ac:dyDescent="0.35">
      <c r="D305" t="s">
        <v>788</v>
      </c>
      <c r="E305">
        <v>296</v>
      </c>
      <c r="F305">
        <v>296</v>
      </c>
      <c r="G305">
        <v>296</v>
      </c>
      <c r="H305">
        <v>296</v>
      </c>
      <c r="I305">
        <v>296</v>
      </c>
      <c r="J305">
        <v>296</v>
      </c>
      <c r="K305">
        <v>296</v>
      </c>
      <c r="L305">
        <v>296</v>
      </c>
      <c r="M305">
        <v>296</v>
      </c>
      <c r="N305">
        <v>296</v>
      </c>
      <c r="O305">
        <v>296</v>
      </c>
      <c r="P305">
        <v>296</v>
      </c>
      <c r="Q305">
        <v>296</v>
      </c>
      <c r="R305">
        <v>296</v>
      </c>
      <c r="S305">
        <v>296</v>
      </c>
      <c r="T305">
        <v>296</v>
      </c>
      <c r="U305">
        <v>296</v>
      </c>
      <c r="V305">
        <v>296</v>
      </c>
      <c r="W305">
        <v>296</v>
      </c>
      <c r="X305">
        <v>296</v>
      </c>
      <c r="Y305">
        <v>296</v>
      </c>
      <c r="Z305">
        <v>296</v>
      </c>
      <c r="AA305">
        <v>296</v>
      </c>
      <c r="AB305">
        <v>296</v>
      </c>
      <c r="AC305">
        <v>296</v>
      </c>
      <c r="AD305">
        <v>296</v>
      </c>
      <c r="AE305">
        <v>296</v>
      </c>
      <c r="AF305">
        <v>296</v>
      </c>
      <c r="AG305">
        <v>296</v>
      </c>
      <c r="AH305">
        <v>296</v>
      </c>
      <c r="AI305">
        <v>39</v>
      </c>
      <c r="AJ305">
        <v>257</v>
      </c>
      <c r="AK305">
        <v>257</v>
      </c>
      <c r="AL305">
        <v>296</v>
      </c>
      <c r="AM305">
        <v>296</v>
      </c>
      <c r="AN305">
        <v>296</v>
      </c>
      <c r="AO305">
        <v>296</v>
      </c>
      <c r="AP305">
        <v>296</v>
      </c>
      <c r="AQ305">
        <v>296</v>
      </c>
      <c r="AR305">
        <v>296</v>
      </c>
      <c r="AS305">
        <v>296</v>
      </c>
      <c r="AT305">
        <v>296</v>
      </c>
      <c r="AU305">
        <v>296</v>
      </c>
      <c r="AV305">
        <v>296</v>
      </c>
      <c r="AW305">
        <v>296</v>
      </c>
      <c r="AX305">
        <v>296</v>
      </c>
      <c r="AY305">
        <v>296</v>
      </c>
      <c r="AZ305">
        <v>296</v>
      </c>
      <c r="BA305">
        <v>296</v>
      </c>
      <c r="BB305">
        <v>296</v>
      </c>
      <c r="BC305">
        <v>296</v>
      </c>
      <c r="BD305">
        <v>296</v>
      </c>
      <c r="BE305">
        <v>296</v>
      </c>
      <c r="BF305">
        <v>296</v>
      </c>
      <c r="BG305">
        <v>296</v>
      </c>
      <c r="BH305">
        <v>296</v>
      </c>
      <c r="BI305">
        <v>296</v>
      </c>
      <c r="BJ305">
        <v>296</v>
      </c>
      <c r="BK305">
        <v>296</v>
      </c>
      <c r="BL305">
        <v>296</v>
      </c>
      <c r="BM305">
        <v>296</v>
      </c>
    </row>
    <row r="306" spans="4:65" x14ac:dyDescent="0.35">
      <c r="D306" t="s">
        <v>789</v>
      </c>
      <c r="E306" s="99">
        <v>12.099997154572023</v>
      </c>
      <c r="F306" s="99">
        <v>4.6894</v>
      </c>
      <c r="G306" s="99">
        <v>4.4133333333333331</v>
      </c>
      <c r="H306" s="99">
        <v>1.1043729121278141</v>
      </c>
      <c r="I306" s="99">
        <v>1.0574584581530144</v>
      </c>
      <c r="J306" s="99">
        <v>3.8619939121042193</v>
      </c>
      <c r="K306" s="99">
        <v>3.2781584232683234</v>
      </c>
      <c r="L306" s="99">
        <v>1.4799999999999998</v>
      </c>
      <c r="M306" s="99">
        <v>3.6999999999999997</v>
      </c>
      <c r="N306" s="99">
        <v>3.8701685487711734</v>
      </c>
      <c r="O306" s="99">
        <v>0.41543253869497293</v>
      </c>
      <c r="P306" s="99">
        <v>1.6654099821746879</v>
      </c>
      <c r="Q306" s="99">
        <v>3.4389781922663274</v>
      </c>
      <c r="R306" s="99">
        <v>3.8919306540583136</v>
      </c>
      <c r="S306" s="99">
        <v>4.96</v>
      </c>
      <c r="T306" s="99">
        <v>2.9598794517002323</v>
      </c>
      <c r="U306" s="99">
        <v>4.5053641456582634</v>
      </c>
      <c r="V306" s="99">
        <v>1.3683333333333332</v>
      </c>
      <c r="W306" s="99">
        <v>2.2649801801897316</v>
      </c>
      <c r="X306" s="99">
        <v>1.6755038759689924</v>
      </c>
      <c r="Y306" s="99">
        <v>18.283584487876432</v>
      </c>
      <c r="Z306" s="99">
        <v>6.0515384615384606</v>
      </c>
      <c r="AA306" s="99">
        <v>3.1333333333333333</v>
      </c>
      <c r="AB306" s="99">
        <v>1.4442896598772323</v>
      </c>
      <c r="AC306" s="99">
        <v>3.35</v>
      </c>
      <c r="AD306" s="99">
        <v>1.9999194539876048</v>
      </c>
      <c r="AE306" s="92">
        <v>595.5</v>
      </c>
      <c r="AF306" s="92">
        <v>256016.08579395685</v>
      </c>
      <c r="AG306" s="91">
        <v>6.241827622409958</v>
      </c>
      <c r="AH306" s="92">
        <v>1316.5700412533017</v>
      </c>
      <c r="AI306" s="99">
        <v>106.81341491942867</v>
      </c>
      <c r="AJ306" s="99">
        <v>31.482041402724615</v>
      </c>
      <c r="AK306" s="99">
        <v>27.147011787265189</v>
      </c>
      <c r="AL306" s="99">
        <v>106.81341491942867</v>
      </c>
      <c r="AM306" s="99">
        <v>176.97194999999999</v>
      </c>
      <c r="AN306" s="99">
        <v>15.826297556083292</v>
      </c>
      <c r="AO306" s="101">
        <v>2.9443333333333332</v>
      </c>
      <c r="AP306" s="99">
        <v>59</v>
      </c>
      <c r="AQ306" s="99">
        <v>37.135420161162365</v>
      </c>
      <c r="AR306" s="99">
        <v>64.645052303051614</v>
      </c>
      <c r="AS306" s="99">
        <v>9.5744342507645257</v>
      </c>
      <c r="AT306" s="99">
        <v>336.07</v>
      </c>
      <c r="AU306" s="99">
        <v>3.7900000000000005</v>
      </c>
      <c r="AV306" s="99">
        <v>8.3833333333333329</v>
      </c>
      <c r="AW306" s="99">
        <v>3.686666666666667</v>
      </c>
      <c r="AX306" s="99">
        <v>13.333333333333334</v>
      </c>
      <c r="AY306" s="99">
        <v>24.166666666666668</v>
      </c>
      <c r="AZ306" s="99">
        <v>3.1921700223713643</v>
      </c>
      <c r="BA306" s="99">
        <v>0.96968985528028673</v>
      </c>
      <c r="BB306" s="99">
        <v>8.3800000000000008</v>
      </c>
      <c r="BC306" s="99">
        <v>14.409999999999998</v>
      </c>
      <c r="BD306" s="99">
        <v>11.006767467439838</v>
      </c>
      <c r="BE306" s="99">
        <v>13.892490877379723</v>
      </c>
      <c r="BF306" s="99">
        <v>45.204929704567711</v>
      </c>
      <c r="BG306" s="99">
        <v>1.2316849111064199</v>
      </c>
      <c r="BH306" s="99">
        <v>6.2189508238836835</v>
      </c>
      <c r="BI306" s="99">
        <v>6.4195750677907162</v>
      </c>
      <c r="BJ306" s="99">
        <v>2</v>
      </c>
      <c r="BK306" s="99">
        <v>31.621338597002509</v>
      </c>
      <c r="BL306" s="99">
        <v>8.4700000000000006</v>
      </c>
      <c r="BM306" s="99">
        <v>8.5191626750555614</v>
      </c>
    </row>
    <row r="307" spans="4:65" x14ac:dyDescent="0.35">
      <c r="D307" t="s">
        <v>790</v>
      </c>
      <c r="E307" s="99">
        <v>16.233848959835658</v>
      </c>
      <c r="F307" s="99">
        <v>7.4567991748705005</v>
      </c>
      <c r="G307" s="99">
        <v>6.5310043442355621</v>
      </c>
      <c r="H307" s="99">
        <v>3.49</v>
      </c>
      <c r="I307" s="99">
        <v>2.9106282313518617</v>
      </c>
      <c r="J307" s="99">
        <v>5.38</v>
      </c>
      <c r="K307" s="99">
        <v>5.9040069505366697</v>
      </c>
      <c r="L307" s="99">
        <v>3.2286570510337991</v>
      </c>
      <c r="M307" s="99">
        <v>5.7489838667841537</v>
      </c>
      <c r="N307" s="99">
        <v>6.6355496330507</v>
      </c>
      <c r="O307" s="99">
        <v>1.3136005627964469</v>
      </c>
      <c r="P307" s="99">
        <v>3.1194265846106917</v>
      </c>
      <c r="Q307" s="99">
        <v>5.4033333333333333</v>
      </c>
      <c r="R307" s="99">
        <v>5.5101306035340647</v>
      </c>
      <c r="S307" s="99">
        <v>7.7399999999999993</v>
      </c>
      <c r="T307" s="99">
        <v>5.0718146568156124</v>
      </c>
      <c r="U307" s="99">
        <v>5.9474707150220221</v>
      </c>
      <c r="V307" s="99">
        <v>2.2266666666666666</v>
      </c>
      <c r="W307" s="99">
        <v>2.9066666666666667</v>
      </c>
      <c r="X307" s="99">
        <v>3.6958430938162738</v>
      </c>
      <c r="Y307" s="99">
        <v>23.956401024192477</v>
      </c>
      <c r="Z307" s="99">
        <v>9.6540460860300801</v>
      </c>
      <c r="AA307" s="99">
        <v>5.0422456065699102</v>
      </c>
      <c r="AB307" s="99">
        <v>2.5133127304176464</v>
      </c>
      <c r="AC307" s="99">
        <v>5.7357011640702433</v>
      </c>
      <c r="AD307" s="99">
        <v>4.3025294199300896</v>
      </c>
      <c r="AE307" s="92">
        <v>5214.8866666666672</v>
      </c>
      <c r="AF307" s="92">
        <v>2683148</v>
      </c>
      <c r="AG307" s="91">
        <v>7.5370365494361096</v>
      </c>
      <c r="AH307" s="92">
        <v>13535.41967215333</v>
      </c>
      <c r="AI307" s="99">
        <v>359.53124881843883</v>
      </c>
      <c r="AJ307" s="99">
        <v>262.91349558290381</v>
      </c>
      <c r="AK307" s="99">
        <v>338.13300053471716</v>
      </c>
      <c r="AL307" s="99">
        <v>579.35</v>
      </c>
      <c r="AM307" s="99">
        <v>218.36474999999999</v>
      </c>
      <c r="AN307" s="99">
        <v>111.33634333673352</v>
      </c>
      <c r="AO307" s="101">
        <v>5.0816346652436701</v>
      </c>
      <c r="AP307" s="99">
        <v>286.92597545719758</v>
      </c>
      <c r="AQ307" s="99">
        <v>304.30413743174717</v>
      </c>
      <c r="AR307" s="99">
        <v>205.92</v>
      </c>
      <c r="AS307" s="99">
        <v>12.613333333333335</v>
      </c>
      <c r="AT307" s="99">
        <v>601.46048618710927</v>
      </c>
      <c r="AU307" s="99">
        <v>8.1838976194161308</v>
      </c>
      <c r="AV307" s="99">
        <v>20.127509628807061</v>
      </c>
      <c r="AW307" s="99">
        <v>10.828692278735945</v>
      </c>
      <c r="AX307" s="99">
        <v>50.199999999999996</v>
      </c>
      <c r="AY307" s="99">
        <v>89.333333333333329</v>
      </c>
      <c r="AZ307" s="99">
        <v>4.5098313796445737</v>
      </c>
      <c r="BA307" s="99">
        <v>1.8248817204301078</v>
      </c>
      <c r="BB307" s="99">
        <v>31.671012255931256</v>
      </c>
      <c r="BC307" s="99">
        <v>61.666666666666664</v>
      </c>
      <c r="BD307" s="99">
        <v>48</v>
      </c>
      <c r="BE307" s="99">
        <v>58.6306839603293</v>
      </c>
      <c r="BF307" s="99">
        <v>217.76666666666665</v>
      </c>
      <c r="BG307" s="99">
        <v>34.340904397949906</v>
      </c>
      <c r="BH307" s="99">
        <v>19.356666666666666</v>
      </c>
      <c r="BI307" s="99">
        <v>33.298202442925884</v>
      </c>
      <c r="BJ307" s="99">
        <v>5.5725103803952827</v>
      </c>
      <c r="BK307" s="99">
        <v>139.66</v>
      </c>
      <c r="BL307" s="99">
        <v>13.883333333333333</v>
      </c>
      <c r="BM307" s="99">
        <v>16.19755186375011</v>
      </c>
    </row>
    <row r="308" spans="4:65" x14ac:dyDescent="0.35">
      <c r="D308" t="s">
        <v>791</v>
      </c>
      <c r="E308" s="99">
        <v>13.887425952180656</v>
      </c>
      <c r="F308" s="99">
        <v>5.8058052175245702</v>
      </c>
      <c r="G308" s="99">
        <v>4.8832108603708271</v>
      </c>
      <c r="H308" s="99">
        <v>1.4433333333333334</v>
      </c>
      <c r="I308" s="99">
        <v>1.1773755986759302</v>
      </c>
      <c r="J308" s="99">
        <v>4.6333333333333337</v>
      </c>
      <c r="K308" s="99">
        <v>4.0216666666666665</v>
      </c>
      <c r="L308" s="99">
        <v>1.6199999999999999</v>
      </c>
      <c r="M308" s="99">
        <v>4.4718525549191108</v>
      </c>
      <c r="N308" s="99">
        <v>4.9916666666666671</v>
      </c>
      <c r="O308" s="99">
        <v>0.69227371564237072</v>
      </c>
      <c r="P308" s="99">
        <v>1.9466666666666665</v>
      </c>
      <c r="Q308" s="99">
        <v>3.8783333333333334</v>
      </c>
      <c r="R308" s="99">
        <v>4.46</v>
      </c>
      <c r="S308" s="99">
        <v>5.7367376167997861</v>
      </c>
      <c r="T308" s="99">
        <v>4.0902688946742778</v>
      </c>
      <c r="U308" s="99">
        <v>5.170481550969356</v>
      </c>
      <c r="V308" s="99">
        <v>1.5431555555555558</v>
      </c>
      <c r="W308" s="99">
        <v>2.4266666666666667</v>
      </c>
      <c r="X308" s="99">
        <v>2.0370788530465949</v>
      </c>
      <c r="Y308" s="99">
        <v>19.193333333333335</v>
      </c>
      <c r="Z308" s="99">
        <v>7.081666666666667</v>
      </c>
      <c r="AA308" s="99">
        <v>3.7516666666666669</v>
      </c>
      <c r="AB308" s="99">
        <v>1.8009392725927313</v>
      </c>
      <c r="AC308" s="99">
        <v>3.8800000000000003</v>
      </c>
      <c r="AD308" s="99">
        <v>2.7633333333333336</v>
      </c>
      <c r="AE308" s="92">
        <v>1348.1383333333333</v>
      </c>
      <c r="AF308" s="92">
        <v>413215</v>
      </c>
      <c r="AG308" s="91">
        <v>6.7784285714285719</v>
      </c>
      <c r="AH308" s="92">
        <v>2005.1207630532504</v>
      </c>
      <c r="AI308" s="99">
        <v>187.590885965713</v>
      </c>
      <c r="AJ308" s="99">
        <v>100.56064633208678</v>
      </c>
      <c r="AK308" s="99">
        <v>87.727767457082749</v>
      </c>
      <c r="AL308" s="99">
        <v>189.87627112074682</v>
      </c>
      <c r="AM308" s="99">
        <v>191.3742</v>
      </c>
      <c r="AN308" s="99">
        <v>59.318333333333335</v>
      </c>
      <c r="AO308" s="101">
        <v>3.3634500000000003</v>
      </c>
      <c r="AP308" s="99">
        <v>120.60166666666666</v>
      </c>
      <c r="AQ308" s="99">
        <v>129.61280402381072</v>
      </c>
      <c r="AR308" s="99">
        <v>110.42375205597136</v>
      </c>
      <c r="AS308" s="99">
        <v>10.503333333333334</v>
      </c>
      <c r="AT308" s="99">
        <v>484.12333333333333</v>
      </c>
      <c r="AU308" s="99">
        <v>5.331666666666667</v>
      </c>
      <c r="AV308" s="99">
        <v>12.011666666666667</v>
      </c>
      <c r="AW308" s="99">
        <v>4.99</v>
      </c>
      <c r="AX308" s="99">
        <v>24.041602523601345</v>
      </c>
      <c r="AY308" s="99">
        <v>43.938333333333333</v>
      </c>
      <c r="AZ308" s="99">
        <v>3.6838249887490866</v>
      </c>
      <c r="BA308" s="99">
        <v>1.2683333333333331</v>
      </c>
      <c r="BB308" s="99">
        <v>16.052816038148286</v>
      </c>
      <c r="BC308" s="99">
        <v>36.314999999999998</v>
      </c>
      <c r="BD308" s="99">
        <v>28.138277201851182</v>
      </c>
      <c r="BE308" s="99">
        <v>34.818333333333328</v>
      </c>
      <c r="BF308" s="99">
        <v>90.260686831076811</v>
      </c>
      <c r="BG308" s="99">
        <v>11.3684209766649</v>
      </c>
      <c r="BH308" s="99">
        <v>12.184999999999999</v>
      </c>
      <c r="BI308" s="99">
        <v>17.57</v>
      </c>
      <c r="BJ308" s="99">
        <v>3.5283333333333333</v>
      </c>
      <c r="BK308" s="99">
        <v>63.165275212380863</v>
      </c>
      <c r="BL308" s="99">
        <v>10.32</v>
      </c>
      <c r="BM308" s="99">
        <v>12.059999999999999</v>
      </c>
    </row>
    <row r="309" spans="4:65" x14ac:dyDescent="0.35">
      <c r="D309" t="s">
        <v>792</v>
      </c>
      <c r="E309" s="99">
        <v>13.858684232063672</v>
      </c>
      <c r="F309" s="99">
        <v>5.8299638860776941</v>
      </c>
      <c r="G309" s="99">
        <v>4.9344094616688192</v>
      </c>
      <c r="H309" s="99">
        <v>1.5705826277092174</v>
      </c>
      <c r="I309" s="99">
        <v>1.2330513240256729</v>
      </c>
      <c r="J309" s="99">
        <v>4.6761721183631861</v>
      </c>
      <c r="K309" s="99">
        <v>4.116151335455168</v>
      </c>
      <c r="L309" s="99">
        <v>1.6573543788474645</v>
      </c>
      <c r="M309" s="99">
        <v>4.4967934215565464</v>
      </c>
      <c r="N309" s="99">
        <v>4.9510888356052476</v>
      </c>
      <c r="O309" s="99">
        <v>0.71263627594658441</v>
      </c>
      <c r="P309" s="99">
        <v>1.9323980221178394</v>
      </c>
      <c r="Q309" s="99">
        <v>3.9719750731901091</v>
      </c>
      <c r="R309" s="99">
        <v>4.4774636766924925</v>
      </c>
      <c r="S309" s="99">
        <v>5.8642427838323421</v>
      </c>
      <c r="T309" s="99">
        <v>4.0929328003704262</v>
      </c>
      <c r="U309" s="99">
        <v>5.2344775153799485</v>
      </c>
      <c r="V309" s="99">
        <v>1.5948126377295289</v>
      </c>
      <c r="W309" s="99">
        <v>2.4565412122142303</v>
      </c>
      <c r="X309" s="99">
        <v>2.1237302140525154</v>
      </c>
      <c r="Y309" s="99">
        <v>19.61736258607116</v>
      </c>
      <c r="Z309" s="99">
        <v>7.2217438561268255</v>
      </c>
      <c r="AA309" s="99">
        <v>3.7437180372936596</v>
      </c>
      <c r="AB309" s="99">
        <v>1.8184758236769794</v>
      </c>
      <c r="AC309" s="99">
        <v>3.9271605045128886</v>
      </c>
      <c r="AD309" s="99">
        <v>2.7816892964413165</v>
      </c>
      <c r="AE309" s="92">
        <v>1496.1443534720886</v>
      </c>
      <c r="AF309" s="92">
        <v>485505.72375739162</v>
      </c>
      <c r="AG309" s="91">
        <v>6.7880410316408373</v>
      </c>
      <c r="AH309" s="92">
        <v>2368.9221995455255</v>
      </c>
      <c r="AI309" s="99">
        <v>186.59832188931037</v>
      </c>
      <c r="AJ309" s="99">
        <v>105.69952769682386</v>
      </c>
      <c r="AK309" s="99">
        <v>90.427899881543425</v>
      </c>
      <c r="AL309" s="99">
        <v>194.87153565433493</v>
      </c>
      <c r="AM309" s="99">
        <v>192.97758345706958</v>
      </c>
      <c r="AN309" s="99">
        <v>59.57242796472385</v>
      </c>
      <c r="AO309" s="101">
        <v>3.4599031397045739</v>
      </c>
      <c r="AP309" s="99">
        <v>125.95700107891057</v>
      </c>
      <c r="AQ309" s="99">
        <v>135.76439491060998</v>
      </c>
      <c r="AR309" s="99">
        <v>114.16372227781908</v>
      </c>
      <c r="AS309" s="99">
        <v>10.632886807618258</v>
      </c>
      <c r="AT309" s="99">
        <v>469.08621235275575</v>
      </c>
      <c r="AU309" s="99">
        <v>5.4370006474481114</v>
      </c>
      <c r="AV309" s="99">
        <v>12.135571773889984</v>
      </c>
      <c r="AW309" s="99">
        <v>5.0960679333931376</v>
      </c>
      <c r="AX309" s="99">
        <v>24.371922588106127</v>
      </c>
      <c r="AY309" s="99">
        <v>45.650376299442136</v>
      </c>
      <c r="AZ309" s="99">
        <v>3.7056563857006872</v>
      </c>
      <c r="BA309" s="99">
        <v>1.2823787451131239</v>
      </c>
      <c r="BB309" s="99">
        <v>16.324390215655477</v>
      </c>
      <c r="BC309" s="99">
        <v>36.968888552513313</v>
      </c>
      <c r="BD309" s="99">
        <v>28.076707516777617</v>
      </c>
      <c r="BE309" s="99">
        <v>35.47248889434897</v>
      </c>
      <c r="BF309" s="99">
        <v>92.44986049435451</v>
      </c>
      <c r="BG309" s="99">
        <v>12.244018537638269</v>
      </c>
      <c r="BH309" s="99">
        <v>12.168324019339819</v>
      </c>
      <c r="BI309" s="99">
        <v>17.971240606033771</v>
      </c>
      <c r="BJ309" s="99">
        <v>3.5872530540939076</v>
      </c>
      <c r="BK309" s="99">
        <v>66.169894229633854</v>
      </c>
      <c r="BL309" s="99">
        <v>10.425243016655362</v>
      </c>
      <c r="BM309" s="99">
        <v>12.256022493559016</v>
      </c>
    </row>
    <row r="310" spans="4:65" x14ac:dyDescent="0.35">
      <c r="D310" t="s">
        <v>793</v>
      </c>
      <c r="E310" s="35">
        <v>0.39223237405411759</v>
      </c>
      <c r="F310" s="35">
        <v>0.40366642001187319</v>
      </c>
      <c r="G310" s="35">
        <v>0.31453697430337374</v>
      </c>
      <c r="H310" s="35">
        <v>0.32546677423294568</v>
      </c>
      <c r="I310" s="35">
        <v>0.15900069336365338</v>
      </c>
      <c r="J310" s="35">
        <v>0.16976550421412973</v>
      </c>
      <c r="K310" s="35">
        <v>0.4382292550595886</v>
      </c>
      <c r="L310" s="35">
        <v>0.15514092921113329</v>
      </c>
      <c r="M310" s="35">
        <v>0.28955273138191789</v>
      </c>
      <c r="N310" s="35">
        <v>0.39264624768574097</v>
      </c>
      <c r="O310" s="35">
        <v>0.12749386401405641</v>
      </c>
      <c r="P310" s="35">
        <v>0.11183122201661498</v>
      </c>
      <c r="Q310" s="35">
        <v>0.33054388274595781</v>
      </c>
      <c r="R310" s="35">
        <v>0.18804502329249229</v>
      </c>
      <c r="S310" s="35">
        <v>0.4181309322650924</v>
      </c>
      <c r="T310" s="35">
        <v>0.29448097102319903</v>
      </c>
      <c r="U310" s="35">
        <v>0.21400229484721647</v>
      </c>
      <c r="V310" s="35">
        <v>0.16647697337047684</v>
      </c>
      <c r="W310" s="35">
        <v>0.12719169443936892</v>
      </c>
      <c r="X310" s="35">
        <v>0.25823670022883594</v>
      </c>
      <c r="Y310" s="35">
        <v>1.0608463785407765</v>
      </c>
      <c r="Z310" s="35">
        <v>0.62419615221758662</v>
      </c>
      <c r="AA310" s="35">
        <v>0.31193717984694291</v>
      </c>
      <c r="AB310" s="35">
        <v>0.15086000690378137</v>
      </c>
      <c r="AC310" s="35">
        <v>0.22363889408807097</v>
      </c>
      <c r="AD310" s="35">
        <v>0.14996821458871198</v>
      </c>
      <c r="AE310" s="35">
        <v>651.93228457342343</v>
      </c>
      <c r="AF310" s="35">
        <v>250472.62767218295</v>
      </c>
      <c r="AG310" s="91">
        <v>0.23022527687607189</v>
      </c>
      <c r="AH310" s="35">
        <v>1235.669164036038</v>
      </c>
      <c r="AI310" s="35">
        <v>45.81095993248946</v>
      </c>
      <c r="AJ310" s="35">
        <v>32.618199569195809</v>
      </c>
      <c r="AK310" s="35">
        <v>32.864322928971816</v>
      </c>
      <c r="AL310" s="35">
        <v>47.989549602863541</v>
      </c>
      <c r="AM310" s="35">
        <v>7.6523139457928986</v>
      </c>
      <c r="AN310" s="35">
        <v>11.342742828836663</v>
      </c>
      <c r="AO310" s="35">
        <v>0.4075299729742467</v>
      </c>
      <c r="AP310" s="35">
        <v>37.869984658913211</v>
      </c>
      <c r="AQ310" s="35">
        <v>34.233976666659039</v>
      </c>
      <c r="AR310" s="35">
        <v>20.727360093784643</v>
      </c>
      <c r="AS310" s="35">
        <v>0.50980124989560271</v>
      </c>
      <c r="AT310" s="35">
        <v>54.603049141775188</v>
      </c>
      <c r="AU310" s="35">
        <v>0.76879520176149496</v>
      </c>
      <c r="AV310" s="35">
        <v>1.434462458845309</v>
      </c>
      <c r="AW310" s="35">
        <v>0.67667594380489549</v>
      </c>
      <c r="AX310" s="35">
        <v>5.4870142780165851</v>
      </c>
      <c r="AY310" s="35">
        <v>11.824268662846119</v>
      </c>
      <c r="AZ310" s="35">
        <v>0.15716054263858228</v>
      </c>
      <c r="BA310" s="35">
        <v>0.14802528836680118</v>
      </c>
      <c r="BB310" s="35">
        <v>3.4272059517958073</v>
      </c>
      <c r="BC310" s="35">
        <v>9.2547546319320162</v>
      </c>
      <c r="BD310" s="35">
        <v>6.6129545561010712</v>
      </c>
      <c r="BE310" s="35">
        <v>8.231273557606178</v>
      </c>
      <c r="BF310" s="35">
        <v>19.278852558106877</v>
      </c>
      <c r="BG310" s="35">
        <v>5.4575992537955242</v>
      </c>
      <c r="BH310" s="35">
        <v>2.0486260246080952</v>
      </c>
      <c r="BI310" s="35">
        <v>4.5629851978724814</v>
      </c>
      <c r="BJ310" s="35">
        <v>0.46451820549644635</v>
      </c>
      <c r="BK310" s="35">
        <v>15.046881359976794</v>
      </c>
      <c r="BL310" s="35">
        <v>0.82965325837938719</v>
      </c>
      <c r="BM310" s="35">
        <v>1.3478343213305073</v>
      </c>
    </row>
    <row r="311" spans="4:65" x14ac:dyDescent="0.35">
      <c r="D311" t="s">
        <v>794</v>
      </c>
      <c r="E311" s="36">
        <v>2.830228090099943E-2</v>
      </c>
      <c r="F311" s="36">
        <v>6.9239952064858071E-2</v>
      </c>
      <c r="G311" s="36">
        <v>6.3743590139152581E-2</v>
      </c>
      <c r="H311" s="36">
        <v>0.20722677590523025</v>
      </c>
      <c r="I311" s="36">
        <v>0.12894896608565087</v>
      </c>
      <c r="J311" s="36">
        <v>3.6304374586099114E-2</v>
      </c>
      <c r="K311" s="36">
        <v>0.10646577818575972</v>
      </c>
      <c r="L311" s="36">
        <v>9.3607577951445337E-2</v>
      </c>
      <c r="M311" s="36">
        <v>6.4390934658877533E-2</v>
      </c>
      <c r="N311" s="36">
        <v>7.9305029807194283E-2</v>
      </c>
      <c r="O311" s="36">
        <v>0.1789045384262935</v>
      </c>
      <c r="P311" s="36">
        <v>5.7871732808985152E-2</v>
      </c>
      <c r="Q311" s="36">
        <v>8.3219022439755652E-2</v>
      </c>
      <c r="R311" s="36">
        <v>4.1998112518782368E-2</v>
      </c>
      <c r="S311" s="36">
        <v>7.1301777173665995E-2</v>
      </c>
      <c r="T311" s="36">
        <v>7.194864547899428E-2</v>
      </c>
      <c r="U311" s="36">
        <v>4.0883219809127971E-2</v>
      </c>
      <c r="V311" s="36">
        <v>0.10438654010635598</v>
      </c>
      <c r="W311" s="36">
        <v>5.1776739509581969E-2</v>
      </c>
      <c r="X311" s="36">
        <v>0.12159581217996002</v>
      </c>
      <c r="Y311" s="36">
        <v>5.4076911403676924E-2</v>
      </c>
      <c r="Z311" s="36">
        <v>8.6432884446327657E-2</v>
      </c>
      <c r="AA311" s="36">
        <v>8.3322829534577564E-2</v>
      </c>
      <c r="AB311" s="36">
        <v>8.2959588980809587E-2</v>
      </c>
      <c r="AC311" s="36">
        <v>5.6946716038490608E-2</v>
      </c>
      <c r="AD311" s="36">
        <v>5.3912640344329618E-2</v>
      </c>
      <c r="AE311" s="36">
        <v>0.43574156668806063</v>
      </c>
      <c r="AF311" s="36">
        <v>0.51590046299298564</v>
      </c>
      <c r="AG311" s="36">
        <v>3.3916306015672498E-2</v>
      </c>
      <c r="AH311" s="36">
        <v>0.52161660871475624</v>
      </c>
      <c r="AI311" s="36">
        <v>0.24550574447108051</v>
      </c>
      <c r="AJ311" s="36">
        <v>0.30859361701931187</v>
      </c>
      <c r="AK311" s="36">
        <v>0.36343123053861293</v>
      </c>
      <c r="AL311" s="36">
        <v>0.24626249001284559</v>
      </c>
      <c r="AM311" s="36">
        <v>3.9653900772859747E-2</v>
      </c>
      <c r="AN311" s="36">
        <v>0.19040256065361869</v>
      </c>
      <c r="AO311" s="36">
        <v>0.11778652653526131</v>
      </c>
      <c r="AP311" s="36">
        <v>0.30065803674690633</v>
      </c>
      <c r="AQ311" s="36">
        <v>0.25215725145903961</v>
      </c>
      <c r="AR311" s="36">
        <v>0.18155820150418986</v>
      </c>
      <c r="AS311" s="36">
        <v>4.7945704597394938E-2</v>
      </c>
      <c r="AT311" s="36">
        <v>0.11640301442224731</v>
      </c>
      <c r="AU311" s="36">
        <v>0.14140060883059369</v>
      </c>
      <c r="AV311" s="36">
        <v>0.11820312100428547</v>
      </c>
      <c r="AW311" s="36">
        <v>0.1327839331518372</v>
      </c>
      <c r="AX311" s="36">
        <v>0.22513670221053189</v>
      </c>
      <c r="AY311" s="36">
        <v>0.25901798892708394</v>
      </c>
      <c r="AZ311" s="36">
        <v>4.2410986416611708E-2</v>
      </c>
      <c r="BA311" s="36">
        <v>0.11543024159663787</v>
      </c>
      <c r="BB311" s="36">
        <v>0.20994388804238676</v>
      </c>
      <c r="BC311" s="36">
        <v>0.25033900109779839</v>
      </c>
      <c r="BD311" s="36">
        <v>0.23553169659047132</v>
      </c>
      <c r="BE311" s="36">
        <v>0.23204668784652099</v>
      </c>
      <c r="BF311" s="36">
        <v>0.2085330627327896</v>
      </c>
      <c r="BG311" s="36">
        <v>0.4457359515602492</v>
      </c>
      <c r="BH311" s="36">
        <v>0.16835728744172951</v>
      </c>
      <c r="BI311" s="36">
        <v>0.25390485264219753</v>
      </c>
      <c r="BJ311" s="36">
        <v>0.12949134016802097</v>
      </c>
      <c r="BK311" s="36">
        <v>0.22739769399900484</v>
      </c>
      <c r="BL311" s="36">
        <v>7.9581191254144742E-2</v>
      </c>
      <c r="BM311" s="36">
        <v>0.10997322516655327</v>
      </c>
    </row>
  </sheetData>
  <phoneticPr fontId="0" type="noConversion"/>
  <conditionalFormatting sqref="B270 C270:D277 B272:B277">
    <cfRule type="cellIs" dxfId="6" priority="3" stopIfTrue="1" operator="equal">
      <formula>#REF!</formula>
    </cfRule>
  </conditionalFormatting>
  <conditionalFormatting sqref="B6:D51 B52:C53">
    <cfRule type="cellIs" dxfId="5" priority="55" stopIfTrue="1" operator="equal">
      <formula>#REF!</formula>
    </cfRule>
  </conditionalFormatting>
  <conditionalFormatting sqref="B54:D141">
    <cfRule type="cellIs" dxfId="4" priority="41" stopIfTrue="1" operator="equal">
      <formula>#REF!</formula>
    </cfRule>
  </conditionalFormatting>
  <conditionalFormatting sqref="B151:D269">
    <cfRule type="cellIs" dxfId="3" priority="15" stopIfTrue="1" operator="equal">
      <formula>#REF!</formula>
    </cfRule>
  </conditionalFormatting>
  <conditionalFormatting sqref="B278:D303">
    <cfRule type="cellIs" dxfId="2" priority="12" stopIfTrue="1" operator="equal">
      <formula>#REF!</formula>
    </cfRule>
  </conditionalFormatting>
  <conditionalFormatting sqref="C142:C146 B142:B150 D142:D150 C148:C150">
    <cfRule type="cellIs" dxfId="1" priority="40" stopIfTrue="1" operator="equal">
      <formula>#REF!</formula>
    </cfRule>
  </conditionalFormatting>
  <conditionalFormatting sqref="D304">
    <cfRule type="cellIs" dxfId="0" priority="1" stopIfTrue="1" operator="equal">
      <formula>#REF!</formula>
    </cfRule>
  </conditionalFormatting>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FC962BD627F4EA76B28DDC6E46AD9" ma:contentTypeVersion="18" ma:contentTypeDescription="Create a new document." ma:contentTypeScope="" ma:versionID="8281f36ee854139684ef7ac401f60fa2">
  <xsd:schema xmlns:xsd="http://www.w3.org/2001/XMLSchema" xmlns:xs="http://www.w3.org/2001/XMLSchema" xmlns:p="http://schemas.microsoft.com/office/2006/metadata/properties" xmlns:ns2="03dfb928-5554-4a87-8e9a-edea6c8e3105" xmlns:ns3="d876ab5d-c363-4cb9-b177-8b68990486e8" targetNamespace="http://schemas.microsoft.com/office/2006/metadata/properties" ma:root="true" ma:fieldsID="69cb908e2068c32f52eb2f7b203cc8b6" ns2:_="" ns3:_="">
    <xsd:import namespace="03dfb928-5554-4a87-8e9a-edea6c8e3105"/>
    <xsd:import namespace="d876ab5d-c363-4cb9-b177-8b68990486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fb928-5554-4a87-8e9a-edea6c8e31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0b9d03e-f63d-43c7-9a43-349d0cf1a4df"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76ab5d-c363-4cb9-b177-8b68990486e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2ad3bd6-ea6a-409c-b72a-f45566beb83b}" ma:internalName="TaxCatchAll" ma:showField="CatchAllData" ma:web="d876ab5d-c363-4cb9-b177-8b68990486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876ab5d-c363-4cb9-b177-8b68990486e8" xsi:nil="true"/>
    <lcf76f155ced4ddcb4097134ff3c332f xmlns="03dfb928-5554-4a87-8e9a-edea6c8e310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B168527-5D4A-4DE1-A265-88752CBFB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fb928-5554-4a87-8e9a-edea6c8e3105"/>
    <ds:schemaRef ds:uri="d876ab5d-c363-4cb9-b177-8b68990486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07F2EC-4F34-4B44-80B3-17B762521F49}">
  <ds:schemaRefs>
    <ds:schemaRef ds:uri="http://schemas.microsoft.com/sharepoint/v3/contenttype/forms"/>
  </ds:schemaRefs>
</ds:datastoreItem>
</file>

<file path=customXml/itemProps3.xml><?xml version="1.0" encoding="utf-8"?>
<ds:datastoreItem xmlns:ds="http://schemas.openxmlformats.org/officeDocument/2006/customXml" ds:itemID="{49E996D0-1F08-4812-9C90-B50ADB0D82F6}">
  <ds:schemaRefs>
    <ds:schemaRef ds:uri="http://schemas.microsoft.com/office/2006/metadata/properties"/>
    <ds:schemaRef ds:uri="http://schemas.microsoft.com/office/infopath/2007/PartnerControls"/>
    <ds:schemaRef ds:uri="d876ab5d-c363-4cb9-b177-8b68990486e8"/>
    <ds:schemaRef ds:uri="03dfb928-5554-4a87-8e9a-edea6c8e310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Cover</vt:lpstr>
      <vt:lpstr>AnnualAverageMethod</vt:lpstr>
      <vt:lpstr>ItemsWeights</vt:lpstr>
      <vt:lpstr>Calculator</vt:lpstr>
      <vt:lpstr>Section 1 Index</vt:lpstr>
      <vt:lpstr>Section 1 Average Price</vt:lpstr>
      <vt:lpstr>Section 2 Index</vt:lpstr>
      <vt:lpstr>Section 2 Average Price</vt:lpstr>
      <vt:lpstr>Cities</vt:lpstr>
      <vt:lpstr>ItemsWeights!Print_Area</vt:lpstr>
      <vt:lpstr>'Section 2 Index'!Print_Area</vt:lpstr>
    </vt:vector>
  </TitlesOfParts>
  <Manager/>
  <Company>CREC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wks1</dc:creator>
  <cp:keywords/>
  <dc:description/>
  <cp:lastModifiedBy>William Cook</cp:lastModifiedBy>
  <cp:revision/>
  <dcterms:created xsi:type="dcterms:W3CDTF">2005-04-08T21:19:37Z</dcterms:created>
  <dcterms:modified xsi:type="dcterms:W3CDTF">2024-01-29T22:50:19Z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0x010100BFFFC962BD627F4EA76B28DDC6E46AD9</vt:lpwstr>
  </property>
  <property fmtid="{D5CDD505-2E9C-101B-9397-08002B2CF9AE}" pid="3" name="Order">
    <vt:r8>32600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MediaServiceImageTags">
    <vt:lpwstr/>
  </property>
</Properties>
</file>